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C:\Users\elliott.johns\Downloads\"/>
    </mc:Choice>
  </mc:AlternateContent>
  <xr:revisionPtr revIDLastSave="0" documentId="13_ncr:1_{4E3D88AD-D027-4CB6-B445-650A44A89CA9}" xr6:coauthVersionLast="43" xr6:coauthVersionMax="43" xr10:uidLastSave="{00000000-0000-0000-0000-000000000000}"/>
  <bookViews>
    <workbookView xWindow="-108" yWindow="-108" windowWidth="23256" windowHeight="12576" xr2:uid="{00000000-000D-0000-FFFF-FFFF00000000}"/>
  </bookViews>
  <sheets>
    <sheet name="Application Note" sheetId="7" r:id="rId1"/>
    <sheet name="Standard Curve" sheetId="1" r:id="rId2"/>
    <sheet name="Measurement" sheetId="6" r:id="rId3"/>
    <sheet name="Curve Calculations" sheetId="3" state="hidden" r:id="rId4"/>
    <sheet name="Measurement Calculations" sheetId="5" state="hidden"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1" l="1"/>
  <c r="B29" i="1" l="1"/>
  <c r="CQ81" i="3" l="1"/>
  <c r="CS83" i="3" s="1"/>
  <c r="C3" i="5"/>
  <c r="C2" i="5"/>
  <c r="D2" i="5"/>
  <c r="E2" i="5"/>
  <c r="F2" i="5"/>
  <c r="G2" i="5"/>
  <c r="H2" i="5"/>
  <c r="I2" i="5"/>
  <c r="J2" i="5"/>
  <c r="K2" i="5"/>
  <c r="L2" i="5"/>
  <c r="M2" i="5"/>
  <c r="D3" i="5"/>
  <c r="E3" i="5"/>
  <c r="F3" i="5"/>
  <c r="G3" i="5"/>
  <c r="H3" i="5"/>
  <c r="I3" i="5"/>
  <c r="J3" i="5"/>
  <c r="K3" i="5"/>
  <c r="L3" i="5"/>
  <c r="M3" i="5"/>
  <c r="C4" i="5"/>
  <c r="D4" i="5"/>
  <c r="E4" i="5"/>
  <c r="F4" i="5"/>
  <c r="G4" i="5"/>
  <c r="H4" i="5"/>
  <c r="I4" i="5"/>
  <c r="J4" i="5"/>
  <c r="K4" i="5"/>
  <c r="L4" i="5"/>
  <c r="M4" i="5"/>
  <c r="C5" i="5"/>
  <c r="D5" i="5"/>
  <c r="E5" i="5"/>
  <c r="F5" i="5"/>
  <c r="G5" i="5"/>
  <c r="H5" i="5"/>
  <c r="I5" i="5"/>
  <c r="J5" i="5"/>
  <c r="K5" i="5"/>
  <c r="L5" i="5"/>
  <c r="M5" i="5"/>
  <c r="C6" i="5"/>
  <c r="D6" i="5"/>
  <c r="E6" i="5"/>
  <c r="F6" i="5"/>
  <c r="G6" i="5"/>
  <c r="H6" i="5"/>
  <c r="I6" i="5"/>
  <c r="J6" i="5"/>
  <c r="K6" i="5"/>
  <c r="L6" i="5"/>
  <c r="M6" i="5"/>
  <c r="C7" i="5"/>
  <c r="D7" i="5"/>
  <c r="E7" i="5"/>
  <c r="F7" i="5"/>
  <c r="G7" i="5"/>
  <c r="H7" i="5"/>
  <c r="I7" i="5"/>
  <c r="J7" i="5"/>
  <c r="K7" i="5"/>
  <c r="L7" i="5"/>
  <c r="M7" i="5"/>
  <c r="C8" i="5"/>
  <c r="D8" i="5"/>
  <c r="E8" i="5"/>
  <c r="F8" i="5"/>
  <c r="G8" i="5"/>
  <c r="H8" i="5"/>
  <c r="I8" i="5"/>
  <c r="J8" i="5"/>
  <c r="K8" i="5"/>
  <c r="L8" i="5"/>
  <c r="M8" i="5"/>
  <c r="C9" i="5"/>
  <c r="D9" i="5"/>
  <c r="E9" i="5"/>
  <c r="F9" i="5"/>
  <c r="G9" i="5"/>
  <c r="H9" i="5"/>
  <c r="I9" i="5"/>
  <c r="J9" i="5"/>
  <c r="K9" i="5"/>
  <c r="L9" i="5"/>
  <c r="M9" i="5"/>
  <c r="B3" i="5"/>
  <c r="B4" i="5"/>
  <c r="B5" i="5"/>
  <c r="B6" i="5"/>
  <c r="B7" i="5"/>
  <c r="B8" i="5"/>
  <c r="B9" i="5"/>
  <c r="B2" i="5"/>
  <c r="C9" i="3" l="1"/>
  <c r="AN9" i="3" s="1"/>
  <c r="C10" i="3"/>
  <c r="V3" i="3" s="1"/>
  <c r="C11" i="3"/>
  <c r="W3" i="3" s="1"/>
  <c r="C12" i="3"/>
  <c r="L24" i="3" s="1"/>
  <c r="C13" i="3"/>
  <c r="AN13" i="3" s="1"/>
  <c r="C14" i="3"/>
  <c r="Z3" i="3" s="1"/>
  <c r="C15" i="3"/>
  <c r="AN15" i="3" s="1"/>
  <c r="C16" i="3"/>
  <c r="AB3" i="3" s="1"/>
  <c r="C17" i="3"/>
  <c r="AN17" i="3" s="1"/>
  <c r="C18" i="3"/>
  <c r="L51" i="3" s="1"/>
  <c r="C19" i="3"/>
  <c r="AE3" i="3" s="1"/>
  <c r="C20" i="3"/>
  <c r="L58" i="3" s="1"/>
  <c r="C21" i="3"/>
  <c r="AN21" i="3" s="1"/>
  <c r="C22" i="3"/>
  <c r="AN22" i="3" s="1"/>
  <c r="C23" i="3"/>
  <c r="AI3" i="3" s="1"/>
  <c r="C24" i="3"/>
  <c r="L74" i="3" s="1"/>
  <c r="C8" i="3"/>
  <c r="D9" i="3"/>
  <c r="M12" i="3" s="1"/>
  <c r="E9" i="3"/>
  <c r="M13" i="3" s="1"/>
  <c r="F9" i="3"/>
  <c r="M14" i="3" s="1"/>
  <c r="G9" i="3"/>
  <c r="M15" i="3" s="1"/>
  <c r="D10" i="3"/>
  <c r="M16" i="3" s="1"/>
  <c r="E10" i="3"/>
  <c r="M17" i="3" s="1"/>
  <c r="F10" i="3"/>
  <c r="M18" i="3" s="1"/>
  <c r="G10" i="3"/>
  <c r="M19" i="3" s="1"/>
  <c r="D11" i="3"/>
  <c r="M20" i="3" s="1"/>
  <c r="E11" i="3"/>
  <c r="M21" i="3" s="1"/>
  <c r="F11" i="3"/>
  <c r="M22" i="3" s="1"/>
  <c r="G11" i="3"/>
  <c r="M23" i="3" s="1"/>
  <c r="D12" i="3"/>
  <c r="M24" i="3" s="1"/>
  <c r="E12" i="3"/>
  <c r="M25" i="3" s="1"/>
  <c r="F12" i="3"/>
  <c r="M26" i="3" s="1"/>
  <c r="G12" i="3"/>
  <c r="M27" i="3" s="1"/>
  <c r="D13" i="3"/>
  <c r="E13" i="3"/>
  <c r="M29" i="3" s="1"/>
  <c r="F13" i="3"/>
  <c r="M30" i="3" s="1"/>
  <c r="G13" i="3"/>
  <c r="M31" i="3" s="1"/>
  <c r="D14" i="3"/>
  <c r="M32" i="3" s="1"/>
  <c r="E14" i="3"/>
  <c r="M33" i="3" s="1"/>
  <c r="F14" i="3"/>
  <c r="M34" i="3" s="1"/>
  <c r="G14" i="3"/>
  <c r="M35" i="3" s="1"/>
  <c r="D15" i="3"/>
  <c r="M36" i="3" s="1"/>
  <c r="E15" i="3"/>
  <c r="M37" i="3" s="1"/>
  <c r="F15" i="3"/>
  <c r="M38" i="3" s="1"/>
  <c r="G15" i="3"/>
  <c r="M39" i="3" s="1"/>
  <c r="D16" i="3"/>
  <c r="M40" i="3" s="1"/>
  <c r="E16" i="3"/>
  <c r="M41" i="3" s="1"/>
  <c r="F16" i="3"/>
  <c r="M42" i="3" s="1"/>
  <c r="G16" i="3"/>
  <c r="M43" i="3" s="1"/>
  <c r="AC3" i="3"/>
  <c r="D17" i="3"/>
  <c r="M44" i="3" s="1"/>
  <c r="E17" i="3"/>
  <c r="M45" i="3" s="1"/>
  <c r="F17" i="3"/>
  <c r="M46" i="3" s="1"/>
  <c r="G17" i="3"/>
  <c r="M47" i="3" s="1"/>
  <c r="D18" i="3"/>
  <c r="M48" i="3" s="1"/>
  <c r="E18" i="3"/>
  <c r="M49" i="3" s="1"/>
  <c r="F18" i="3"/>
  <c r="M50" i="3" s="1"/>
  <c r="G18" i="3"/>
  <c r="M51" i="3" s="1"/>
  <c r="D19" i="3"/>
  <c r="M52" i="3" s="1"/>
  <c r="E19" i="3"/>
  <c r="M53" i="3" s="1"/>
  <c r="F19" i="3"/>
  <c r="M54" i="3" s="1"/>
  <c r="G19" i="3"/>
  <c r="M55" i="3" s="1"/>
  <c r="D20" i="3"/>
  <c r="M56" i="3" s="1"/>
  <c r="E20" i="3"/>
  <c r="M57" i="3" s="1"/>
  <c r="F20" i="3"/>
  <c r="M58" i="3" s="1"/>
  <c r="G20" i="3"/>
  <c r="M59" i="3" s="1"/>
  <c r="D21" i="3"/>
  <c r="M60" i="3" s="1"/>
  <c r="E21" i="3"/>
  <c r="M61" i="3" s="1"/>
  <c r="F21" i="3"/>
  <c r="M62" i="3" s="1"/>
  <c r="G21" i="3"/>
  <c r="M63" i="3" s="1"/>
  <c r="D22" i="3"/>
  <c r="M64" i="3" s="1"/>
  <c r="E22" i="3"/>
  <c r="M65" i="3" s="1"/>
  <c r="F22" i="3"/>
  <c r="M66" i="3" s="1"/>
  <c r="G22" i="3"/>
  <c r="M67" i="3" s="1"/>
  <c r="D23" i="3"/>
  <c r="M68" i="3" s="1"/>
  <c r="E23" i="3"/>
  <c r="M69" i="3" s="1"/>
  <c r="F23" i="3"/>
  <c r="M70" i="3" s="1"/>
  <c r="G23" i="3"/>
  <c r="M71" i="3" s="1"/>
  <c r="D24" i="3"/>
  <c r="M72" i="3" s="1"/>
  <c r="E24" i="3"/>
  <c r="M73" i="3" s="1"/>
  <c r="F24" i="3"/>
  <c r="M74" i="3" s="1"/>
  <c r="G24" i="3"/>
  <c r="M75" i="3" s="1"/>
  <c r="D8" i="3"/>
  <c r="M8" i="3" s="1"/>
  <c r="E8" i="3"/>
  <c r="F8" i="3"/>
  <c r="G8" i="3"/>
  <c r="AG3" i="3"/>
  <c r="L28" i="3"/>
  <c r="L44" i="3"/>
  <c r="L45" i="3"/>
  <c r="L47" i="3"/>
  <c r="L60" i="3"/>
  <c r="L62" i="3"/>
  <c r="L67" i="3"/>
  <c r="L8" i="3"/>
  <c r="L19" i="3" l="1"/>
  <c r="L16" i="3"/>
  <c r="L13" i="3"/>
  <c r="L14" i="3"/>
  <c r="L15" i="3"/>
  <c r="AH3" i="3"/>
  <c r="L65" i="3"/>
  <c r="L31" i="3"/>
  <c r="L61" i="3"/>
  <c r="L63" i="3"/>
  <c r="U3" i="3"/>
  <c r="Y3" i="3"/>
  <c r="L29" i="3"/>
  <c r="T3" i="3"/>
  <c r="C27" i="3"/>
  <c r="L64" i="3"/>
  <c r="L32" i="3"/>
  <c r="L34" i="3"/>
  <c r="L33" i="3"/>
  <c r="L35" i="3"/>
  <c r="M11" i="3"/>
  <c r="G27" i="3"/>
  <c r="M10" i="3"/>
  <c r="F27" i="3"/>
  <c r="M9" i="3"/>
  <c r="E27" i="3"/>
  <c r="M28" i="3"/>
  <c r="D27" i="3"/>
  <c r="L71" i="3"/>
  <c r="L53" i="3"/>
  <c r="AN14" i="3"/>
  <c r="L66" i="3"/>
  <c r="L50" i="3"/>
  <c r="L11" i="3"/>
  <c r="AN18" i="3"/>
  <c r="AN19" i="3"/>
  <c r="L55" i="3"/>
  <c r="L49" i="3"/>
  <c r="L48" i="3"/>
  <c r="AD3" i="3"/>
  <c r="AN23" i="3"/>
  <c r="AN20" i="3"/>
  <c r="X3" i="3"/>
  <c r="AN11" i="3"/>
  <c r="L69" i="3"/>
  <c r="L68" i="3"/>
  <c r="AN24" i="3"/>
  <c r="L73" i="3"/>
  <c r="L72" i="3"/>
  <c r="L57" i="3"/>
  <c r="L52" i="3"/>
  <c r="L36" i="3"/>
  <c r="L23" i="3"/>
  <c r="L56" i="3"/>
  <c r="L21" i="3"/>
  <c r="L40" i="3"/>
  <c r="L39" i="3"/>
  <c r="AA3" i="3"/>
  <c r="L75" i="3"/>
  <c r="L59" i="3"/>
  <c r="AJ3" i="3"/>
  <c r="AF3" i="3"/>
  <c r="L70" i="3"/>
  <c r="L54" i="3"/>
  <c r="L37" i="3"/>
  <c r="L20" i="3"/>
  <c r="AN8" i="3"/>
  <c r="L9" i="3"/>
  <c r="L43" i="3"/>
  <c r="L27" i="3"/>
  <c r="AN16" i="3"/>
  <c r="AN12" i="3"/>
  <c r="L46" i="3"/>
  <c r="L42" i="3"/>
  <c r="L38" i="3"/>
  <c r="L30" i="3"/>
  <c r="L26" i="3"/>
  <c r="L22" i="3"/>
  <c r="L12" i="3"/>
  <c r="L41" i="3"/>
  <c r="L25" i="3"/>
  <c r="L18" i="3"/>
  <c r="AN10" i="3"/>
  <c r="L17" i="3"/>
  <c r="L10" i="3"/>
  <c r="CM8" i="3"/>
  <c r="CN8" i="3" s="1"/>
  <c r="B27" i="3" l="1"/>
  <c r="M5" i="3"/>
  <c r="CU130" i="3" s="1"/>
  <c r="Q9" i="3" l="1"/>
  <c r="Q13" i="3"/>
  <c r="Q17" i="3"/>
  <c r="Q21" i="3"/>
  <c r="Q25" i="3"/>
  <c r="Q29" i="3"/>
  <c r="Q33" i="3"/>
  <c r="Q37" i="3"/>
  <c r="Q41" i="3"/>
  <c r="Q45" i="3"/>
  <c r="Q49" i="3"/>
  <c r="Q53" i="3"/>
  <c r="Q57" i="3"/>
  <c r="Q61" i="3"/>
  <c r="Q65" i="3"/>
  <c r="Q69" i="3"/>
  <c r="Q73" i="3"/>
  <c r="Q16" i="3"/>
  <c r="Q24" i="3"/>
  <c r="Q36" i="3"/>
  <c r="Q48" i="3"/>
  <c r="Q56" i="3"/>
  <c r="Q68" i="3"/>
  <c r="Q10" i="3"/>
  <c r="Q14" i="3"/>
  <c r="Q18" i="3"/>
  <c r="Q22" i="3"/>
  <c r="Q26" i="3"/>
  <c r="Q30" i="3"/>
  <c r="Q34" i="3"/>
  <c r="Q38" i="3"/>
  <c r="Q42" i="3"/>
  <c r="Q46" i="3"/>
  <c r="Q50" i="3"/>
  <c r="Q54" i="3"/>
  <c r="Q58" i="3"/>
  <c r="Q62" i="3"/>
  <c r="Q66" i="3"/>
  <c r="Q70" i="3"/>
  <c r="Q74" i="3"/>
  <c r="Q20" i="3"/>
  <c r="Q28" i="3"/>
  <c r="Q40" i="3"/>
  <c r="Q52" i="3"/>
  <c r="Q64" i="3"/>
  <c r="Q11" i="3"/>
  <c r="Q15" i="3"/>
  <c r="Q19" i="3"/>
  <c r="Q23" i="3"/>
  <c r="Q27" i="3"/>
  <c r="Q31" i="3"/>
  <c r="Q35" i="3"/>
  <c r="Q39" i="3"/>
  <c r="Q43" i="3"/>
  <c r="Q47" i="3"/>
  <c r="Q51" i="3"/>
  <c r="Q55" i="3"/>
  <c r="Q59" i="3"/>
  <c r="Q63" i="3"/>
  <c r="Q67" i="3"/>
  <c r="Q71" i="3"/>
  <c r="Q75" i="3"/>
  <c r="Q12" i="3"/>
  <c r="Q32" i="3"/>
  <c r="Q44" i="3"/>
  <c r="Q60" i="3"/>
  <c r="Q72" i="3"/>
  <c r="O9" i="3"/>
  <c r="N9" i="3" s="1"/>
  <c r="O13" i="3"/>
  <c r="N13" i="3" s="1"/>
  <c r="O17" i="3"/>
  <c r="N17" i="3" s="1"/>
  <c r="O21" i="3"/>
  <c r="N21" i="3" s="1"/>
  <c r="O25" i="3"/>
  <c r="N25" i="3" s="1"/>
  <c r="O29" i="3"/>
  <c r="N29" i="3" s="1"/>
  <c r="O33" i="3"/>
  <c r="N33" i="3" s="1"/>
  <c r="O37" i="3"/>
  <c r="N37" i="3" s="1"/>
  <c r="O41" i="3"/>
  <c r="N41" i="3" s="1"/>
  <c r="O45" i="3"/>
  <c r="N45" i="3" s="1"/>
  <c r="O49" i="3"/>
  <c r="N49" i="3" s="1"/>
  <c r="O53" i="3"/>
  <c r="N53" i="3" s="1"/>
  <c r="O57" i="3"/>
  <c r="N57" i="3" s="1"/>
  <c r="O61" i="3"/>
  <c r="N61" i="3" s="1"/>
  <c r="O65" i="3"/>
  <c r="N65" i="3" s="1"/>
  <c r="O69" i="3"/>
  <c r="N69" i="3" s="1"/>
  <c r="O73" i="3"/>
  <c r="N73" i="3" s="1"/>
  <c r="O15" i="3"/>
  <c r="N15" i="3" s="1"/>
  <c r="O23" i="3"/>
  <c r="N23" i="3" s="1"/>
  <c r="O31" i="3"/>
  <c r="N31" i="3" s="1"/>
  <c r="O39" i="3"/>
  <c r="N39" i="3" s="1"/>
  <c r="O47" i="3"/>
  <c r="N47" i="3" s="1"/>
  <c r="O55" i="3"/>
  <c r="N55" i="3" s="1"/>
  <c r="O63" i="3"/>
  <c r="N63" i="3" s="1"/>
  <c r="O71" i="3"/>
  <c r="N71" i="3" s="1"/>
  <c r="O12" i="3"/>
  <c r="N12" i="3" s="1"/>
  <c r="O20" i="3"/>
  <c r="N20" i="3" s="1"/>
  <c r="O28" i="3"/>
  <c r="N28" i="3" s="1"/>
  <c r="O36" i="3"/>
  <c r="N36" i="3" s="1"/>
  <c r="O44" i="3"/>
  <c r="N44" i="3" s="1"/>
  <c r="O52" i="3"/>
  <c r="N52" i="3" s="1"/>
  <c r="O60" i="3"/>
  <c r="N60" i="3" s="1"/>
  <c r="O68" i="3"/>
  <c r="N68" i="3" s="1"/>
  <c r="O10" i="3"/>
  <c r="N10" i="3" s="1"/>
  <c r="O14" i="3"/>
  <c r="N14" i="3" s="1"/>
  <c r="O18" i="3"/>
  <c r="N18" i="3" s="1"/>
  <c r="O22" i="3"/>
  <c r="N22" i="3" s="1"/>
  <c r="O26" i="3"/>
  <c r="N26" i="3" s="1"/>
  <c r="O30" i="3"/>
  <c r="N30" i="3" s="1"/>
  <c r="O34" i="3"/>
  <c r="N34" i="3" s="1"/>
  <c r="O38" i="3"/>
  <c r="N38" i="3" s="1"/>
  <c r="O42" i="3"/>
  <c r="N42" i="3" s="1"/>
  <c r="O46" i="3"/>
  <c r="N46" i="3" s="1"/>
  <c r="O50" i="3"/>
  <c r="N50" i="3" s="1"/>
  <c r="O54" i="3"/>
  <c r="N54" i="3" s="1"/>
  <c r="O58" i="3"/>
  <c r="N58" i="3" s="1"/>
  <c r="O62" i="3"/>
  <c r="N62" i="3" s="1"/>
  <c r="O66" i="3"/>
  <c r="N66" i="3" s="1"/>
  <c r="O70" i="3"/>
  <c r="N70" i="3" s="1"/>
  <c r="O74" i="3"/>
  <c r="N74" i="3" s="1"/>
  <c r="O11" i="3"/>
  <c r="N11" i="3" s="1"/>
  <c r="O19" i="3"/>
  <c r="N19" i="3" s="1"/>
  <c r="O27" i="3"/>
  <c r="N27" i="3" s="1"/>
  <c r="O35" i="3"/>
  <c r="N35" i="3" s="1"/>
  <c r="O43" i="3"/>
  <c r="N43" i="3" s="1"/>
  <c r="O51" i="3"/>
  <c r="N51" i="3" s="1"/>
  <c r="O59" i="3"/>
  <c r="N59" i="3" s="1"/>
  <c r="O67" i="3"/>
  <c r="N67" i="3" s="1"/>
  <c r="O75" i="3"/>
  <c r="N75" i="3" s="1"/>
  <c r="O16" i="3"/>
  <c r="N16" i="3" s="1"/>
  <c r="O24" i="3"/>
  <c r="N24" i="3" s="1"/>
  <c r="O32" i="3"/>
  <c r="N32" i="3" s="1"/>
  <c r="O40" i="3"/>
  <c r="N40" i="3" s="1"/>
  <c r="O48" i="3"/>
  <c r="N48" i="3" s="1"/>
  <c r="O56" i="3"/>
  <c r="N56" i="3" s="1"/>
  <c r="O64" i="3"/>
  <c r="N64" i="3" s="1"/>
  <c r="O72" i="3"/>
  <c r="N72" i="3" s="1"/>
  <c r="O8" i="3"/>
  <c r="Q8" i="3"/>
  <c r="AB8" i="3" s="1"/>
  <c r="V8" i="3" l="1"/>
  <c r="AA18" i="3"/>
  <c r="X18" i="3"/>
  <c r="U18" i="3"/>
  <c r="Z18" i="3"/>
  <c r="U19" i="3"/>
  <c r="Z19" i="3"/>
  <c r="AA19" i="3"/>
  <c r="X19" i="3"/>
  <c r="W48" i="3"/>
  <c r="AA48" i="3"/>
  <c r="X48" i="3"/>
  <c r="U48" i="3"/>
  <c r="AB48" i="3"/>
  <c r="Z48" i="3"/>
  <c r="T48" i="3"/>
  <c r="Z36" i="3"/>
  <c r="Y36" i="3"/>
  <c r="X36" i="3"/>
  <c r="AC36" i="3"/>
  <c r="AB36" i="3"/>
  <c r="U36" i="3"/>
  <c r="W36" i="3"/>
  <c r="T36" i="3"/>
  <c r="W71" i="3"/>
  <c r="U71" i="3"/>
  <c r="X71" i="3"/>
  <c r="AB71" i="3"/>
  <c r="AA71" i="3"/>
  <c r="Z71" i="3"/>
  <c r="T71" i="3"/>
  <c r="T9" i="3"/>
  <c r="Y9" i="3"/>
  <c r="AD9" i="3"/>
  <c r="AI9" i="3"/>
  <c r="AC9" i="3"/>
  <c r="AH9" i="3"/>
  <c r="X9" i="3"/>
  <c r="AG9" i="3"/>
  <c r="AA9" i="3"/>
  <c r="AF9" i="3"/>
  <c r="AE9" i="3"/>
  <c r="AJ9" i="3"/>
  <c r="Z9" i="3"/>
  <c r="Z23" i="3"/>
  <c r="U23" i="3"/>
  <c r="AA23" i="3"/>
  <c r="AB23" i="3"/>
  <c r="Y23" i="3"/>
  <c r="X23" i="3"/>
  <c r="AC23" i="3"/>
  <c r="W53" i="3"/>
  <c r="X53" i="3"/>
  <c r="Z53" i="3"/>
  <c r="T53" i="3"/>
  <c r="AB53" i="3"/>
  <c r="AA53" i="3"/>
  <c r="W52" i="3"/>
  <c r="Z52" i="3"/>
  <c r="X52" i="3"/>
  <c r="AB52" i="3"/>
  <c r="AA52" i="3"/>
  <c r="T52" i="3"/>
  <c r="Z16" i="3"/>
  <c r="AA16" i="3"/>
  <c r="X16" i="3"/>
  <c r="U16" i="3"/>
  <c r="W63" i="3"/>
  <c r="U63" i="3"/>
  <c r="Z63" i="3"/>
  <c r="X63" i="3"/>
  <c r="T63" i="3"/>
  <c r="AB63" i="3"/>
  <c r="AA63" i="3"/>
  <c r="W60" i="3"/>
  <c r="Z60" i="3"/>
  <c r="U60" i="3"/>
  <c r="X60" i="3"/>
  <c r="AB60" i="3"/>
  <c r="AA60" i="3"/>
  <c r="T60" i="3"/>
  <c r="W64" i="3"/>
  <c r="X64" i="3"/>
  <c r="Z64" i="3"/>
  <c r="T64" i="3"/>
  <c r="AB64" i="3"/>
  <c r="AA64" i="3"/>
  <c r="U64" i="3"/>
  <c r="W50" i="3"/>
  <c r="AB50" i="3"/>
  <c r="AA50" i="3"/>
  <c r="U50" i="3"/>
  <c r="Z50" i="3"/>
  <c r="T50" i="3"/>
  <c r="X50" i="3"/>
  <c r="AC25" i="3"/>
  <c r="Y25" i="3"/>
  <c r="AB25" i="3"/>
  <c r="W25" i="3"/>
  <c r="AA25" i="3"/>
  <c r="Z25" i="3"/>
  <c r="T25" i="3"/>
  <c r="U25" i="3"/>
  <c r="W75" i="3"/>
  <c r="X75" i="3"/>
  <c r="Z75" i="3"/>
  <c r="U75" i="3"/>
  <c r="AB75" i="3"/>
  <c r="AA75" i="3"/>
  <c r="T75" i="3"/>
  <c r="AC26" i="3"/>
  <c r="U26" i="3"/>
  <c r="Z26" i="3"/>
  <c r="Y26" i="3"/>
  <c r="AB26" i="3"/>
  <c r="W26" i="3"/>
  <c r="AA26" i="3"/>
  <c r="T26" i="3"/>
  <c r="W69" i="3"/>
  <c r="X69" i="3"/>
  <c r="Z69" i="3"/>
  <c r="T69" i="3"/>
  <c r="AB69" i="3"/>
  <c r="AA69" i="3"/>
  <c r="U69" i="3"/>
  <c r="AC27" i="3"/>
  <c r="Y27" i="3"/>
  <c r="AB27" i="3"/>
  <c r="W27" i="3"/>
  <c r="T27" i="3"/>
  <c r="Z27" i="3"/>
  <c r="AA27" i="3"/>
  <c r="U27" i="3"/>
  <c r="W65" i="3"/>
  <c r="Z65" i="3"/>
  <c r="U65" i="3"/>
  <c r="X65" i="3"/>
  <c r="AB65" i="3"/>
  <c r="AA65" i="3"/>
  <c r="T65" i="3"/>
  <c r="W56" i="3"/>
  <c r="X56" i="3"/>
  <c r="U56" i="3"/>
  <c r="Z56" i="3"/>
  <c r="T56" i="3"/>
  <c r="AB56" i="3"/>
  <c r="AA56" i="3"/>
  <c r="W61" i="3"/>
  <c r="X61" i="3"/>
  <c r="U61" i="3"/>
  <c r="Z61" i="3"/>
  <c r="AB61" i="3"/>
  <c r="AA61" i="3"/>
  <c r="T61" i="3"/>
  <c r="Y41" i="3"/>
  <c r="AA41" i="3"/>
  <c r="W41" i="3"/>
  <c r="AC41" i="3"/>
  <c r="X41" i="3"/>
  <c r="Z41" i="3"/>
  <c r="U41" i="3"/>
  <c r="W59" i="3"/>
  <c r="X59" i="3"/>
  <c r="Z59" i="3"/>
  <c r="U59" i="3"/>
  <c r="AB59" i="3"/>
  <c r="AA59" i="3"/>
  <c r="T59" i="3"/>
  <c r="AA47" i="3"/>
  <c r="U47" i="3"/>
  <c r="Y47" i="3"/>
  <c r="T47" i="3"/>
  <c r="W47" i="3"/>
  <c r="Z47" i="3"/>
  <c r="AB47" i="3"/>
  <c r="W74" i="3"/>
  <c r="AB74" i="3"/>
  <c r="U74" i="3"/>
  <c r="AA74" i="3"/>
  <c r="Z74" i="3"/>
  <c r="X74" i="3"/>
  <c r="T74" i="3"/>
  <c r="Z46" i="3"/>
  <c r="Y46" i="3"/>
  <c r="AA46" i="3"/>
  <c r="U46" i="3"/>
  <c r="T46" i="3"/>
  <c r="W46" i="3"/>
  <c r="AB46" i="3"/>
  <c r="Y22" i="3"/>
  <c r="X22" i="3"/>
  <c r="AC22" i="3"/>
  <c r="AB22" i="3"/>
  <c r="Z22" i="3"/>
  <c r="U22" i="3"/>
  <c r="AA22" i="3"/>
  <c r="U43" i="3"/>
  <c r="W43" i="3"/>
  <c r="Y43" i="3"/>
  <c r="X43" i="3"/>
  <c r="AA43" i="3"/>
  <c r="AC43" i="3"/>
  <c r="Z43" i="3"/>
  <c r="W54" i="3"/>
  <c r="AA54" i="3"/>
  <c r="X54" i="3"/>
  <c r="AB54" i="3"/>
  <c r="Z54" i="3"/>
  <c r="T54" i="3"/>
  <c r="AB29" i="3"/>
  <c r="U29" i="3"/>
  <c r="AC29" i="3"/>
  <c r="W29" i="3"/>
  <c r="Z29" i="3"/>
  <c r="AA29" i="3"/>
  <c r="T29" i="3"/>
  <c r="X29" i="3"/>
  <c r="W51" i="3"/>
  <c r="X51" i="3"/>
  <c r="Z51" i="3"/>
  <c r="U51" i="3"/>
  <c r="T51" i="3"/>
  <c r="AB51" i="3"/>
  <c r="AA51" i="3"/>
  <c r="AB15" i="3"/>
  <c r="Y15" i="3"/>
  <c r="Z15" i="3"/>
  <c r="AA15" i="3"/>
  <c r="AJ15" i="3"/>
  <c r="AC15" i="3"/>
  <c r="AD15" i="3"/>
  <c r="AI15" i="3"/>
  <c r="V15" i="3"/>
  <c r="AF15" i="3"/>
  <c r="AG15" i="3"/>
  <c r="AH15" i="3"/>
  <c r="X15" i="3"/>
  <c r="T15" i="3"/>
  <c r="W15" i="3"/>
  <c r="Y12" i="3"/>
  <c r="AG12" i="3"/>
  <c r="AH12" i="3"/>
  <c r="X12" i="3"/>
  <c r="V12" i="3"/>
  <c r="W12" i="3"/>
  <c r="Z12" i="3"/>
  <c r="AA12" i="3"/>
  <c r="AF12" i="3"/>
  <c r="AB12" i="3"/>
  <c r="AC12" i="3"/>
  <c r="T12" i="3"/>
  <c r="AD12" i="3"/>
  <c r="AI12" i="3"/>
  <c r="AJ12" i="3"/>
  <c r="AA35" i="3"/>
  <c r="W35" i="3"/>
  <c r="Y35" i="3"/>
  <c r="X35" i="3"/>
  <c r="AC35" i="3"/>
  <c r="AB35" i="3"/>
  <c r="U35" i="3"/>
  <c r="T35" i="3"/>
  <c r="AB30" i="3"/>
  <c r="W30" i="3"/>
  <c r="U30" i="3"/>
  <c r="AA30" i="3"/>
  <c r="AC30" i="3"/>
  <c r="T30" i="3"/>
  <c r="X30" i="3"/>
  <c r="Z30" i="3"/>
  <c r="W70" i="3"/>
  <c r="AA70" i="3"/>
  <c r="Z70" i="3"/>
  <c r="X70" i="3"/>
  <c r="AB70" i="3"/>
  <c r="U70" i="3"/>
  <c r="T70" i="3"/>
  <c r="Z39" i="3"/>
  <c r="W39" i="3"/>
  <c r="X39" i="3"/>
  <c r="AC39" i="3"/>
  <c r="AB39" i="3"/>
  <c r="Y39" i="3"/>
  <c r="U39" i="3"/>
  <c r="T39" i="3"/>
  <c r="W66" i="3"/>
  <c r="AA66" i="3"/>
  <c r="Z66" i="3"/>
  <c r="X66" i="3"/>
  <c r="AB66" i="3"/>
  <c r="T66" i="3"/>
  <c r="U66" i="3"/>
  <c r="W68" i="3"/>
  <c r="Z68" i="3"/>
  <c r="U68" i="3"/>
  <c r="T68" i="3"/>
  <c r="X68" i="3"/>
  <c r="AB68" i="3"/>
  <c r="AA68" i="3"/>
  <c r="W58" i="3"/>
  <c r="X58" i="3"/>
  <c r="AB58" i="3"/>
  <c r="AA58" i="3"/>
  <c r="U58" i="3"/>
  <c r="Z58" i="3"/>
  <c r="T58" i="3"/>
  <c r="AA33" i="3"/>
  <c r="X33" i="3"/>
  <c r="AC33" i="3"/>
  <c r="AB33" i="3"/>
  <c r="U33" i="3"/>
  <c r="T33" i="3"/>
  <c r="Y33" i="3"/>
  <c r="W33" i="3"/>
  <c r="U20" i="3"/>
  <c r="AA20" i="3"/>
  <c r="Y20" i="3"/>
  <c r="X20" i="3"/>
  <c r="AC20" i="3"/>
  <c r="AB20" i="3"/>
  <c r="Z20" i="3"/>
  <c r="X42" i="3"/>
  <c r="Z42" i="3"/>
  <c r="U42" i="3"/>
  <c r="W42" i="3"/>
  <c r="Y42" i="3"/>
  <c r="AA42" i="3"/>
  <c r="AC42" i="3"/>
  <c r="T8" i="3"/>
  <c r="Y8" i="3"/>
  <c r="AD8" i="3"/>
  <c r="AE8" i="3"/>
  <c r="AC8" i="3"/>
  <c r="AH8" i="3"/>
  <c r="AI8" i="3"/>
  <c r="AG8" i="3"/>
  <c r="W8" i="3"/>
  <c r="X8" i="3"/>
  <c r="Z8" i="3"/>
  <c r="AJ8" i="3"/>
  <c r="AA8" i="3"/>
  <c r="AF8" i="3"/>
  <c r="U8" i="3"/>
  <c r="W49" i="3"/>
  <c r="X49" i="3"/>
  <c r="U49" i="3"/>
  <c r="Z49" i="3"/>
  <c r="AB49" i="3"/>
  <c r="AA49" i="3"/>
  <c r="T49" i="3"/>
  <c r="W44" i="3"/>
  <c r="Y44" i="3"/>
  <c r="AB44" i="3"/>
  <c r="Z44" i="3"/>
  <c r="U44" i="3"/>
  <c r="AA44" i="3"/>
  <c r="T44" i="3"/>
  <c r="Y45" i="3"/>
  <c r="AB45" i="3"/>
  <c r="Z45" i="3"/>
  <c r="W45" i="3"/>
  <c r="U45" i="3"/>
  <c r="AA45" i="3"/>
  <c r="T45" i="3"/>
  <c r="Z21" i="3"/>
  <c r="U21" i="3"/>
  <c r="AA21" i="3"/>
  <c r="Y21" i="3"/>
  <c r="X21" i="3"/>
  <c r="AC21" i="3"/>
  <c r="AB21" i="3"/>
  <c r="W57" i="3"/>
  <c r="U57" i="3"/>
  <c r="Z57" i="3"/>
  <c r="X57" i="3"/>
  <c r="AB57" i="3"/>
  <c r="AA57" i="3"/>
  <c r="T57" i="3"/>
  <c r="W73" i="3"/>
  <c r="U73" i="3"/>
  <c r="X73" i="3"/>
  <c r="Z73" i="3"/>
  <c r="AB73" i="3"/>
  <c r="AA73" i="3"/>
  <c r="T73" i="3"/>
  <c r="AA34" i="3"/>
  <c r="Y34" i="3"/>
  <c r="X34" i="3"/>
  <c r="AC34" i="3"/>
  <c r="AB34" i="3"/>
  <c r="W34" i="3"/>
  <c r="U34" i="3"/>
  <c r="T34" i="3"/>
  <c r="Z13" i="3"/>
  <c r="Y13" i="3"/>
  <c r="AD13" i="3"/>
  <c r="AI13" i="3"/>
  <c r="AC13" i="3"/>
  <c r="AH13" i="3"/>
  <c r="X13" i="3"/>
  <c r="AG13" i="3"/>
  <c r="W13" i="3"/>
  <c r="AB13" i="3"/>
  <c r="V13" i="3"/>
  <c r="AJ13" i="3"/>
  <c r="AA13" i="3"/>
  <c r="AF13" i="3"/>
  <c r="T13" i="3"/>
  <c r="AA32" i="3"/>
  <c r="U32" i="3"/>
  <c r="Y32" i="3"/>
  <c r="X32" i="3"/>
  <c r="AC32" i="3"/>
  <c r="T32" i="3"/>
  <c r="AB32" i="3"/>
  <c r="W32" i="3"/>
  <c r="AA31" i="3"/>
  <c r="W31" i="3"/>
  <c r="U31" i="3"/>
  <c r="T31" i="3"/>
  <c r="AC31" i="3"/>
  <c r="AB31" i="3"/>
  <c r="X31" i="3"/>
  <c r="Z31" i="3"/>
  <c r="AC28" i="3"/>
  <c r="Z28" i="3"/>
  <c r="W28" i="3"/>
  <c r="AB28" i="3"/>
  <c r="AA28" i="3"/>
  <c r="X28" i="3"/>
  <c r="T28" i="3"/>
  <c r="U28" i="3"/>
  <c r="W67" i="3"/>
  <c r="Z67" i="3"/>
  <c r="X67" i="3"/>
  <c r="U67" i="3"/>
  <c r="T67" i="3"/>
  <c r="AB67" i="3"/>
  <c r="AA67" i="3"/>
  <c r="W55" i="3"/>
  <c r="X55" i="3"/>
  <c r="AB55" i="3"/>
  <c r="AA55" i="3"/>
  <c r="Z55" i="3"/>
  <c r="T55" i="3"/>
  <c r="AA14" i="3"/>
  <c r="AG14" i="3"/>
  <c r="AH14" i="3"/>
  <c r="AB14" i="3"/>
  <c r="V14" i="3"/>
  <c r="W14" i="3"/>
  <c r="AF14" i="3"/>
  <c r="Y14" i="3"/>
  <c r="Z14" i="3"/>
  <c r="AI14" i="3"/>
  <c r="AJ14" i="3"/>
  <c r="AC14" i="3"/>
  <c r="AD14" i="3"/>
  <c r="T14" i="3"/>
  <c r="X14" i="3"/>
  <c r="W72" i="3"/>
  <c r="X72" i="3"/>
  <c r="U72" i="3"/>
  <c r="Z72" i="3"/>
  <c r="AB72" i="3"/>
  <c r="AA72" i="3"/>
  <c r="T72" i="3"/>
  <c r="W62" i="3"/>
  <c r="AA62" i="3"/>
  <c r="U62" i="3"/>
  <c r="X62" i="3"/>
  <c r="AB62" i="3"/>
  <c r="Z62" i="3"/>
  <c r="T62" i="3"/>
  <c r="Z37" i="3"/>
  <c r="AB37" i="3"/>
  <c r="U37" i="3"/>
  <c r="Y37" i="3"/>
  <c r="W37" i="3"/>
  <c r="AC37" i="3"/>
  <c r="X37" i="3"/>
  <c r="T37" i="3"/>
  <c r="AC24" i="3"/>
  <c r="W24" i="3"/>
  <c r="AA24" i="3"/>
  <c r="U24" i="3"/>
  <c r="Z24" i="3"/>
  <c r="Y24" i="3"/>
  <c r="T24" i="3"/>
  <c r="AB24" i="3"/>
  <c r="Z38" i="3"/>
  <c r="U38" i="3"/>
  <c r="Y38" i="3"/>
  <c r="X38" i="3"/>
  <c r="AC38" i="3"/>
  <c r="AB38" i="3"/>
  <c r="T38" i="3"/>
  <c r="W38" i="3"/>
  <c r="U17" i="3"/>
  <c r="Z17" i="3"/>
  <c r="AA17" i="3"/>
  <c r="X17" i="3"/>
  <c r="X40" i="3"/>
  <c r="Z40" i="3"/>
  <c r="AA40" i="3"/>
  <c r="U40" i="3"/>
  <c r="Y40" i="3"/>
  <c r="AC40" i="3"/>
  <c r="W40" i="3"/>
  <c r="W10" i="3"/>
  <c r="AC10" i="3"/>
  <c r="Z10" i="3"/>
  <c r="U10" i="3"/>
  <c r="AA10" i="3"/>
  <c r="X10" i="3"/>
  <c r="Y10" i="3"/>
  <c r="T11" i="3"/>
  <c r="AJ11" i="3"/>
  <c r="U11" i="3"/>
  <c r="Z11" i="3"/>
  <c r="AA11" i="3"/>
  <c r="AF11" i="3"/>
  <c r="Y11" i="3"/>
  <c r="AD11" i="3"/>
  <c r="AE11" i="3"/>
  <c r="W11" i="3"/>
  <c r="AC11" i="3"/>
  <c r="AH11" i="3"/>
  <c r="AI11" i="3"/>
  <c r="AG11" i="3"/>
  <c r="X11" i="3"/>
  <c r="V44" i="3"/>
  <c r="X44" i="3"/>
  <c r="V45" i="3"/>
  <c r="X45" i="3"/>
  <c r="V47" i="3"/>
  <c r="X47" i="3"/>
  <c r="V46" i="3"/>
  <c r="X46" i="3"/>
  <c r="Y17" i="3"/>
  <c r="W17" i="3"/>
  <c r="Y18" i="3"/>
  <c r="W18" i="3"/>
  <c r="Y19" i="3"/>
  <c r="W19" i="3"/>
  <c r="T10" i="3"/>
  <c r="Y16" i="3"/>
  <c r="W16" i="3"/>
  <c r="V54" i="3"/>
  <c r="Y54" i="3"/>
  <c r="V51" i="3"/>
  <c r="Y51" i="3"/>
  <c r="V70" i="3"/>
  <c r="Y70" i="3"/>
  <c r="V66" i="3"/>
  <c r="Y66" i="3"/>
  <c r="V68" i="3"/>
  <c r="Y68" i="3"/>
  <c r="V58" i="3"/>
  <c r="Y58" i="3"/>
  <c r="V73" i="3"/>
  <c r="Y73" i="3"/>
  <c r="V67" i="3"/>
  <c r="Y67" i="3"/>
  <c r="V55" i="3"/>
  <c r="Y55" i="3"/>
  <c r="V72" i="3"/>
  <c r="Y72" i="3"/>
  <c r="V62" i="3"/>
  <c r="Y62" i="3"/>
  <c r="V48" i="3"/>
  <c r="Y48" i="3"/>
  <c r="V74" i="3"/>
  <c r="Y74" i="3"/>
  <c r="V71" i="3"/>
  <c r="Y71" i="3"/>
  <c r="V57" i="3"/>
  <c r="Y57" i="3"/>
  <c r="V59" i="3"/>
  <c r="Y59" i="3"/>
  <c r="V49" i="3"/>
  <c r="Y49" i="3"/>
  <c r="V53" i="3"/>
  <c r="Y53" i="3"/>
  <c r="V52" i="3"/>
  <c r="Y52" i="3"/>
  <c r="V63" i="3"/>
  <c r="Y63" i="3"/>
  <c r="V60" i="3"/>
  <c r="Y60" i="3"/>
  <c r="V64" i="3"/>
  <c r="Y64" i="3"/>
  <c r="V50" i="3"/>
  <c r="Y50" i="3"/>
  <c r="V75" i="3"/>
  <c r="Y75" i="3"/>
  <c r="V69" i="3"/>
  <c r="Y69" i="3"/>
  <c r="V65" i="3"/>
  <c r="Y65" i="3"/>
  <c r="V56" i="3"/>
  <c r="Y56" i="3"/>
  <c r="V61" i="3"/>
  <c r="Y61" i="3"/>
  <c r="U9" i="3"/>
  <c r="W9" i="3"/>
  <c r="AJ35" i="3"/>
  <c r="AG35" i="3"/>
  <c r="AF35" i="3"/>
  <c r="AE35" i="3"/>
  <c r="V35" i="3"/>
  <c r="AH35" i="3"/>
  <c r="AD35" i="3"/>
  <c r="AI35" i="3"/>
  <c r="AF30" i="3"/>
  <c r="AG30" i="3"/>
  <c r="AH30" i="3"/>
  <c r="AE30" i="3"/>
  <c r="AJ30" i="3"/>
  <c r="V30" i="3"/>
  <c r="AI30" i="3"/>
  <c r="AD30" i="3"/>
  <c r="V33" i="3"/>
  <c r="AI33" i="3"/>
  <c r="AD33" i="3"/>
  <c r="AJ33" i="3"/>
  <c r="AF33" i="3"/>
  <c r="AH33" i="3"/>
  <c r="AE33" i="3"/>
  <c r="AG33" i="3"/>
  <c r="V34" i="3"/>
  <c r="AD34" i="3"/>
  <c r="AI34" i="3"/>
  <c r="AF34" i="3"/>
  <c r="AH34" i="3"/>
  <c r="AE34" i="3"/>
  <c r="AJ34" i="3"/>
  <c r="AG34" i="3"/>
  <c r="V32" i="3"/>
  <c r="AG32" i="3"/>
  <c r="AD32" i="3"/>
  <c r="AI32" i="3"/>
  <c r="AE32" i="3"/>
  <c r="AF32" i="3"/>
  <c r="AH32" i="3"/>
  <c r="AJ32" i="3"/>
  <c r="AJ31" i="3"/>
  <c r="AE31" i="3"/>
  <c r="AD31" i="3"/>
  <c r="AF31" i="3"/>
  <c r="AG31" i="3"/>
  <c r="AH31" i="3"/>
  <c r="AI31" i="3"/>
  <c r="V31" i="3"/>
  <c r="V28" i="3"/>
  <c r="AE28" i="3"/>
  <c r="AD28" i="3"/>
  <c r="AF28" i="3"/>
  <c r="AG28" i="3"/>
  <c r="AI28" i="3"/>
  <c r="AH28" i="3"/>
  <c r="AJ28" i="3"/>
  <c r="V37" i="3"/>
  <c r="AI37" i="3"/>
  <c r="AG37" i="3"/>
  <c r="AE37" i="3"/>
  <c r="AF37" i="3"/>
  <c r="AD37" i="3"/>
  <c r="AJ37" i="3"/>
  <c r="AH37" i="3"/>
  <c r="V24" i="3"/>
  <c r="AI24" i="3"/>
  <c r="AG24" i="3"/>
  <c r="AH24" i="3"/>
  <c r="AF24" i="3"/>
  <c r="AJ24" i="3"/>
  <c r="AD24" i="3"/>
  <c r="AE24" i="3"/>
  <c r="AF38" i="3"/>
  <c r="AD38" i="3"/>
  <c r="AE38" i="3"/>
  <c r="AJ38" i="3"/>
  <c r="AG38" i="3"/>
  <c r="AH38" i="3"/>
  <c r="V38" i="3"/>
  <c r="AI38" i="3"/>
  <c r="AE40" i="3"/>
  <c r="AJ40" i="3"/>
  <c r="AG40" i="3"/>
  <c r="AI40" i="3"/>
  <c r="AD40" i="3"/>
  <c r="AF40" i="3"/>
  <c r="AH40" i="3"/>
  <c r="AF10" i="3"/>
  <c r="AD10" i="3"/>
  <c r="AE10" i="3"/>
  <c r="AJ10" i="3"/>
  <c r="AG10" i="3"/>
  <c r="AH10" i="3"/>
  <c r="AI10" i="3"/>
  <c r="AJ39" i="3"/>
  <c r="AG39" i="3"/>
  <c r="AH39" i="3"/>
  <c r="AI39" i="3"/>
  <c r="AF39" i="3"/>
  <c r="AE39" i="3"/>
  <c r="V39" i="3"/>
  <c r="AD39" i="3"/>
  <c r="AF20" i="3"/>
  <c r="AH20" i="3"/>
  <c r="AI20" i="3"/>
  <c r="AG20" i="3"/>
  <c r="AE20" i="3"/>
  <c r="AJ20" i="3"/>
  <c r="AD20" i="3"/>
  <c r="AD42" i="3"/>
  <c r="AF42" i="3"/>
  <c r="AH42" i="3"/>
  <c r="AE42" i="3"/>
  <c r="AJ42" i="3"/>
  <c r="AG42" i="3"/>
  <c r="AI42" i="3"/>
  <c r="V36" i="3"/>
  <c r="AJ36" i="3"/>
  <c r="AG36" i="3"/>
  <c r="AE36" i="3"/>
  <c r="AF36" i="3"/>
  <c r="AD36" i="3"/>
  <c r="AI36" i="3"/>
  <c r="AH36" i="3"/>
  <c r="AF21" i="3"/>
  <c r="AD21" i="3"/>
  <c r="AI21" i="3"/>
  <c r="AH21" i="3"/>
  <c r="AG21" i="3"/>
  <c r="AJ21" i="3"/>
  <c r="AE21" i="3"/>
  <c r="AF22" i="3"/>
  <c r="AD22" i="3"/>
  <c r="AI22" i="3"/>
  <c r="AH22" i="3"/>
  <c r="AG22" i="3"/>
  <c r="AE22" i="3"/>
  <c r="AJ22" i="3"/>
  <c r="AF43" i="3"/>
  <c r="AH43" i="3"/>
  <c r="AE43" i="3"/>
  <c r="AJ43" i="3"/>
  <c r="AG43" i="3"/>
  <c r="AI43" i="3"/>
  <c r="AD43" i="3"/>
  <c r="AE29" i="3"/>
  <c r="AJ29" i="3"/>
  <c r="AD29" i="3"/>
  <c r="V29" i="3"/>
  <c r="AI29" i="3"/>
  <c r="AH29" i="3"/>
  <c r="AG29" i="3"/>
  <c r="AF29" i="3"/>
  <c r="AF23" i="3"/>
  <c r="AE23" i="3"/>
  <c r="AD23" i="3"/>
  <c r="AI23" i="3"/>
  <c r="AH23" i="3"/>
  <c r="AJ23" i="3"/>
  <c r="AG23" i="3"/>
  <c r="AE25" i="3"/>
  <c r="AH25" i="3"/>
  <c r="AG25" i="3"/>
  <c r="AI25" i="3"/>
  <c r="V25" i="3"/>
  <c r="AF25" i="3"/>
  <c r="AJ25" i="3"/>
  <c r="AD25" i="3"/>
  <c r="AG26" i="3"/>
  <c r="AI26" i="3"/>
  <c r="AF26" i="3"/>
  <c r="AJ26" i="3"/>
  <c r="AD26" i="3"/>
  <c r="AE26" i="3"/>
  <c r="AH26" i="3"/>
  <c r="V26" i="3"/>
  <c r="V27" i="3"/>
  <c r="AJ27" i="3"/>
  <c r="AD27" i="3"/>
  <c r="AE27" i="3"/>
  <c r="AH27" i="3"/>
  <c r="AG27" i="3"/>
  <c r="AI27" i="3"/>
  <c r="AF27" i="3"/>
  <c r="AJ41" i="3"/>
  <c r="AG41" i="3"/>
  <c r="AE41" i="3"/>
  <c r="AF41" i="3"/>
  <c r="AH41" i="3"/>
  <c r="AD41" i="3"/>
  <c r="AI41" i="3"/>
  <c r="V21" i="3"/>
  <c r="T21" i="3"/>
  <c r="T22" i="3"/>
  <c r="V22" i="3"/>
  <c r="T23" i="3"/>
  <c r="V23" i="3"/>
  <c r="T20" i="3"/>
  <c r="V20" i="3"/>
  <c r="AF16" i="3"/>
  <c r="AJ16" i="3"/>
  <c r="AD16" i="3"/>
  <c r="AE16" i="3"/>
  <c r="AG16" i="3"/>
  <c r="AC16" i="3"/>
  <c r="AH16" i="3"/>
  <c r="AI16" i="3"/>
  <c r="V11" i="3"/>
  <c r="AB11" i="3"/>
  <c r="AG17" i="3"/>
  <c r="AJ17" i="3"/>
  <c r="AC17" i="3"/>
  <c r="AI17" i="3"/>
  <c r="AF17" i="3"/>
  <c r="AH17" i="3"/>
  <c r="AD17" i="3"/>
  <c r="AE17" i="3"/>
  <c r="AB10" i="3"/>
  <c r="V10" i="3"/>
  <c r="AB9" i="3"/>
  <c r="V9" i="3"/>
  <c r="AF18" i="3"/>
  <c r="AD18" i="3"/>
  <c r="AE18" i="3"/>
  <c r="AJ18" i="3"/>
  <c r="AG18" i="3"/>
  <c r="AC18" i="3"/>
  <c r="AH18" i="3"/>
  <c r="AI18" i="3"/>
  <c r="AJ19" i="3"/>
  <c r="AF19" i="3"/>
  <c r="AD19" i="3"/>
  <c r="AE19" i="3"/>
  <c r="AG19" i="3"/>
  <c r="AC19" i="3"/>
  <c r="AH19" i="3"/>
  <c r="AI19" i="3"/>
  <c r="AG52" i="3"/>
  <c r="AG71" i="3"/>
  <c r="AG55" i="3"/>
  <c r="AG53" i="3"/>
  <c r="AG54" i="3"/>
  <c r="T43" i="3"/>
  <c r="V43" i="3"/>
  <c r="AB16" i="3"/>
  <c r="T16" i="3"/>
  <c r="T40" i="3"/>
  <c r="V40" i="3"/>
  <c r="T41" i="3"/>
  <c r="V41" i="3"/>
  <c r="T17" i="3"/>
  <c r="AB17" i="3"/>
  <c r="V42" i="3"/>
  <c r="T42" i="3"/>
  <c r="AB18" i="3"/>
  <c r="T18" i="3"/>
  <c r="AB19" i="3"/>
  <c r="T19" i="3"/>
  <c r="AE65" i="3"/>
  <c r="AG65" i="3"/>
  <c r="AE69" i="3"/>
  <c r="AG69" i="3"/>
  <c r="AE58" i="3"/>
  <c r="AG58" i="3"/>
  <c r="AE48" i="3"/>
  <c r="AG48" i="3"/>
  <c r="AE44" i="3"/>
  <c r="AG44" i="3"/>
  <c r="AE46" i="3"/>
  <c r="AG46" i="3"/>
  <c r="AH62" i="3"/>
  <c r="AJ62" i="3"/>
  <c r="AC62" i="3"/>
  <c r="AE62" i="3"/>
  <c r="AD62" i="3"/>
  <c r="AI62" i="3"/>
  <c r="AF62" i="3"/>
  <c r="AE67" i="3"/>
  <c r="AG67" i="3"/>
  <c r="AE73" i="3"/>
  <c r="AG73" i="3"/>
  <c r="AE72" i="3"/>
  <c r="AG72" i="3"/>
  <c r="AE74" i="3"/>
  <c r="AG74" i="3"/>
  <c r="AE51" i="3"/>
  <c r="AG51" i="3"/>
  <c r="AE66" i="3"/>
  <c r="AG66" i="3"/>
  <c r="AE75" i="3"/>
  <c r="AG75" i="3"/>
  <c r="AE68" i="3"/>
  <c r="AG68" i="3"/>
  <c r="AE64" i="3"/>
  <c r="AG64" i="3"/>
  <c r="AE45" i="3"/>
  <c r="AG45" i="3"/>
  <c r="AE49" i="3"/>
  <c r="AG49" i="3"/>
  <c r="AE50" i="3"/>
  <c r="AG50" i="3"/>
  <c r="AE59" i="3"/>
  <c r="AG59" i="3"/>
  <c r="AE56" i="3"/>
  <c r="AG56" i="3"/>
  <c r="AD60" i="3"/>
  <c r="AC60" i="3"/>
  <c r="AF60" i="3"/>
  <c r="AH60" i="3"/>
  <c r="AI60" i="3"/>
  <c r="AJ60" i="3"/>
  <c r="AE60" i="3"/>
  <c r="AE57" i="3"/>
  <c r="AG57" i="3"/>
  <c r="AH61" i="3"/>
  <c r="AF61" i="3"/>
  <c r="AE61" i="3"/>
  <c r="AC61" i="3"/>
  <c r="AD61" i="3"/>
  <c r="AJ61" i="3"/>
  <c r="AI61" i="3"/>
  <c r="AE47" i="3"/>
  <c r="AG47" i="3"/>
  <c r="AE70" i="3"/>
  <c r="AG70" i="3"/>
  <c r="AH63" i="3"/>
  <c r="AF63" i="3"/>
  <c r="AE63" i="3"/>
  <c r="AD63" i="3"/>
  <c r="AC63" i="3"/>
  <c r="AJ63" i="3"/>
  <c r="AI63" i="3"/>
  <c r="AJ52" i="3"/>
  <c r="AD52" i="3"/>
  <c r="AC52" i="3"/>
  <c r="AF52" i="3"/>
  <c r="AI52" i="3"/>
  <c r="AH52" i="3"/>
  <c r="AC71" i="3"/>
  <c r="AE71" i="3"/>
  <c r="AJ55" i="3"/>
  <c r="AH55" i="3"/>
  <c r="AF55" i="3"/>
  <c r="AI55" i="3"/>
  <c r="AD55" i="3"/>
  <c r="AC55" i="3"/>
  <c r="AD53" i="3"/>
  <c r="AJ53" i="3"/>
  <c r="AI53" i="3"/>
  <c r="AF53" i="3"/>
  <c r="AH53" i="3"/>
  <c r="AC53" i="3"/>
  <c r="AF54" i="3"/>
  <c r="AD54" i="3"/>
  <c r="AJ54" i="3"/>
  <c r="AC54" i="3"/>
  <c r="AI54" i="3"/>
  <c r="AH54" i="3"/>
  <c r="AD71" i="3"/>
  <c r="AF71" i="3"/>
  <c r="AI71" i="3"/>
  <c r="AJ71" i="3"/>
  <c r="AH71" i="3"/>
  <c r="DF59" i="3"/>
  <c r="DG59" i="3"/>
  <c r="DF71" i="3"/>
  <c r="DG71" i="3"/>
  <c r="DF49" i="3"/>
  <c r="DG49" i="3"/>
  <c r="DF55" i="3"/>
  <c r="DG55" i="3"/>
  <c r="DF58" i="3"/>
  <c r="DG58" i="3"/>
  <c r="DF61" i="3"/>
  <c r="DG61" i="3"/>
  <c r="DF47" i="3"/>
  <c r="DG47" i="3"/>
  <c r="DF69" i="3"/>
  <c r="DG69" i="3"/>
  <c r="DF50" i="3"/>
  <c r="DG50" i="3"/>
  <c r="DF67" i="3"/>
  <c r="DG67" i="3"/>
  <c r="DF62" i="3"/>
  <c r="DG62" i="3"/>
  <c r="DF74" i="3"/>
  <c r="DG74" i="3"/>
  <c r="DF70" i="3"/>
  <c r="DG70" i="3"/>
  <c r="DF73" i="3"/>
  <c r="DG73" i="3"/>
  <c r="DF9" i="3"/>
  <c r="DG9" i="3"/>
  <c r="DF65" i="3"/>
  <c r="DG65" i="3"/>
  <c r="DF10" i="3"/>
  <c r="DG10" i="3"/>
  <c r="DF75" i="3"/>
  <c r="DG75" i="3"/>
  <c r="DF11" i="3"/>
  <c r="DG11" i="3"/>
  <c r="DF51" i="3"/>
  <c r="DG51" i="3"/>
  <c r="DF54" i="3"/>
  <c r="DG54" i="3"/>
  <c r="DF57" i="3"/>
  <c r="DG57" i="3"/>
  <c r="DF63" i="3"/>
  <c r="DG63" i="3"/>
  <c r="DD49" i="3"/>
  <c r="DE49" i="3"/>
  <c r="DH49" i="3" s="1"/>
  <c r="DD61" i="3"/>
  <c r="DE61" i="3"/>
  <c r="DH61" i="3" s="1"/>
  <c r="DD52" i="3"/>
  <c r="DF52" i="3" s="1"/>
  <c r="DD45" i="3"/>
  <c r="DF45" i="3" s="1"/>
  <c r="DD48" i="3"/>
  <c r="DF48" i="3" s="1"/>
  <c r="DD44" i="3"/>
  <c r="DF44" i="3" s="1"/>
  <c r="DD70" i="3"/>
  <c r="DE70" i="3"/>
  <c r="DH70" i="3" s="1"/>
  <c r="DD73" i="3"/>
  <c r="DE73" i="3"/>
  <c r="DH73" i="3" s="1"/>
  <c r="DD9" i="3"/>
  <c r="DE9" i="3"/>
  <c r="DH9" i="3" s="1"/>
  <c r="DD43" i="3"/>
  <c r="DF43" i="3" s="1"/>
  <c r="DD55" i="3"/>
  <c r="DE55" i="3"/>
  <c r="DH55" i="3" s="1"/>
  <c r="DD47" i="3"/>
  <c r="DE47" i="3"/>
  <c r="DH47" i="3" s="1"/>
  <c r="DD50" i="3"/>
  <c r="DE50" i="3"/>
  <c r="DH50" i="3" s="1"/>
  <c r="DD75" i="3"/>
  <c r="DE75" i="3"/>
  <c r="DH75" i="3" s="1"/>
  <c r="DD11" i="3"/>
  <c r="DE11" i="3"/>
  <c r="DH11" i="3" s="1"/>
  <c r="DD66" i="3"/>
  <c r="DF66" i="3" s="1"/>
  <c r="DD72" i="3"/>
  <c r="DF72" i="3" s="1"/>
  <c r="DD68" i="3"/>
  <c r="DF68" i="3" s="1"/>
  <c r="DD51" i="3"/>
  <c r="DE51" i="3"/>
  <c r="DH51" i="3" s="1"/>
  <c r="DD54" i="3"/>
  <c r="DE54" i="3"/>
  <c r="DH54" i="3" s="1"/>
  <c r="DD57" i="3"/>
  <c r="DE57" i="3"/>
  <c r="DH57" i="3" s="1"/>
  <c r="DD63" i="3"/>
  <c r="DE63" i="3"/>
  <c r="DH63" i="3" s="1"/>
  <c r="DD46" i="3"/>
  <c r="DF46" i="3" s="1"/>
  <c r="DD58" i="3"/>
  <c r="DE58" i="3"/>
  <c r="DH58" i="3" s="1"/>
  <c r="DD69" i="3"/>
  <c r="DE69" i="3"/>
  <c r="DH69" i="3" s="1"/>
  <c r="DD56" i="3"/>
  <c r="DF56" i="3" s="1"/>
  <c r="DD67" i="3"/>
  <c r="DE67" i="3"/>
  <c r="DH67" i="3" s="1"/>
  <c r="DD59" i="3"/>
  <c r="DE59" i="3"/>
  <c r="DH59" i="3" s="1"/>
  <c r="DD62" i="3"/>
  <c r="DE62" i="3"/>
  <c r="DH62" i="3" s="1"/>
  <c r="DD65" i="3"/>
  <c r="DE65" i="3"/>
  <c r="DH65" i="3" s="1"/>
  <c r="DD71" i="3"/>
  <c r="DE71" i="3"/>
  <c r="DH71" i="3" s="1"/>
  <c r="DD74" i="3"/>
  <c r="DE74" i="3"/>
  <c r="DH74" i="3" s="1"/>
  <c r="DD10" i="3"/>
  <c r="DE10" i="3"/>
  <c r="DH10" i="3" s="1"/>
  <c r="DD60" i="3"/>
  <c r="DF60" i="3" s="1"/>
  <c r="DD64" i="3"/>
  <c r="DF64" i="3" s="1"/>
  <c r="DD41" i="3"/>
  <c r="DF41" i="3" s="1"/>
  <c r="DD24" i="3"/>
  <c r="DF24" i="3" s="1"/>
  <c r="DD20" i="3"/>
  <c r="DF20" i="3" s="1"/>
  <c r="DD19" i="3"/>
  <c r="DF19" i="3" s="1"/>
  <c r="DD22" i="3"/>
  <c r="DF22" i="3" s="1"/>
  <c r="DD25" i="3"/>
  <c r="DF25" i="3" s="1"/>
  <c r="DD13" i="3"/>
  <c r="DF13" i="3" s="1"/>
  <c r="DD32" i="3"/>
  <c r="DF32" i="3" s="1"/>
  <c r="DD28" i="3"/>
  <c r="DF28" i="3" s="1"/>
  <c r="DD38" i="3"/>
  <c r="DF38" i="3" s="1"/>
  <c r="DD21" i="3"/>
  <c r="DF21" i="3" s="1"/>
  <c r="DD27" i="3"/>
  <c r="DF27" i="3" s="1"/>
  <c r="DD30" i="3"/>
  <c r="DF30" i="3" s="1"/>
  <c r="DD33" i="3"/>
  <c r="DF33" i="3" s="1"/>
  <c r="DD39" i="3"/>
  <c r="DF39" i="3" s="1"/>
  <c r="DD42" i="3"/>
  <c r="DF42" i="3" s="1"/>
  <c r="DD31" i="3"/>
  <c r="DF31" i="3" s="1"/>
  <c r="DD37" i="3"/>
  <c r="DF37" i="3" s="1"/>
  <c r="DD16" i="3"/>
  <c r="DF16" i="3" s="1"/>
  <c r="DD12" i="3"/>
  <c r="DF12" i="3" s="1"/>
  <c r="DD18" i="3"/>
  <c r="DF18" i="3" s="1"/>
  <c r="DD34" i="3"/>
  <c r="DF34" i="3" s="1"/>
  <c r="DD35" i="3"/>
  <c r="DF35" i="3" s="1"/>
  <c r="DD15" i="3"/>
  <c r="DF15" i="3" s="1"/>
  <c r="DD14" i="3"/>
  <c r="DF14" i="3" s="1"/>
  <c r="DD17" i="3"/>
  <c r="DF17" i="3" s="1"/>
  <c r="DD23" i="3"/>
  <c r="DF23" i="3" s="1"/>
  <c r="DD26" i="3"/>
  <c r="DF26" i="3" s="1"/>
  <c r="DD29" i="3"/>
  <c r="DF29" i="3" s="1"/>
  <c r="DD40" i="3"/>
  <c r="DF40" i="3" s="1"/>
  <c r="DD36" i="3"/>
  <c r="DF36" i="3" s="1"/>
  <c r="DD53" i="3"/>
  <c r="DF53" i="3" s="1"/>
  <c r="DB59" i="3"/>
  <c r="DC59" i="3"/>
  <c r="DB74" i="3"/>
  <c r="DC74" i="3"/>
  <c r="DB34" i="3"/>
  <c r="DB28" i="3"/>
  <c r="DB41" i="3"/>
  <c r="DB49" i="3"/>
  <c r="DC49" i="3"/>
  <c r="DB55" i="3"/>
  <c r="DC55" i="3"/>
  <c r="DB58" i="3"/>
  <c r="DC58" i="3"/>
  <c r="DB61" i="3"/>
  <c r="DC61" i="3"/>
  <c r="DB47" i="3"/>
  <c r="DC47" i="3"/>
  <c r="DB69" i="3"/>
  <c r="DC69" i="3"/>
  <c r="DB52" i="3"/>
  <c r="DB24" i="3"/>
  <c r="DB56" i="3"/>
  <c r="DB20" i="3"/>
  <c r="DB19" i="3"/>
  <c r="DB22" i="3"/>
  <c r="DB25" i="3"/>
  <c r="DB50" i="3"/>
  <c r="DC50" i="3"/>
  <c r="DB67" i="3"/>
  <c r="DC67" i="3"/>
  <c r="DB65" i="3"/>
  <c r="DC65" i="3"/>
  <c r="DB10" i="3"/>
  <c r="DC10" i="3"/>
  <c r="DB60" i="3"/>
  <c r="DB32" i="3"/>
  <c r="DB38" i="3"/>
  <c r="DB21" i="3"/>
  <c r="DB43" i="3"/>
  <c r="DB27" i="3"/>
  <c r="DB30" i="3"/>
  <c r="DB33" i="3"/>
  <c r="DB39" i="3"/>
  <c r="DB42" i="3"/>
  <c r="DB45" i="3"/>
  <c r="DB31" i="3"/>
  <c r="DB37" i="3"/>
  <c r="DB48" i="3"/>
  <c r="DB16" i="3"/>
  <c r="DB44" i="3"/>
  <c r="DB12" i="3"/>
  <c r="DB70" i="3"/>
  <c r="DC70" i="3"/>
  <c r="DB73" i="3"/>
  <c r="DC73" i="3"/>
  <c r="DB9" i="3"/>
  <c r="DC9" i="3"/>
  <c r="DB18" i="3"/>
  <c r="DB62" i="3"/>
  <c r="DC62" i="3"/>
  <c r="DB71" i="3"/>
  <c r="DC71" i="3"/>
  <c r="DB13" i="3"/>
  <c r="DB64" i="3"/>
  <c r="DB35" i="3"/>
  <c r="DB15" i="3"/>
  <c r="DB46" i="3"/>
  <c r="DB75" i="3"/>
  <c r="DC75" i="3"/>
  <c r="DB11" i="3"/>
  <c r="DC11" i="3"/>
  <c r="DB14" i="3"/>
  <c r="DB17" i="3"/>
  <c r="DB23" i="3"/>
  <c r="DB26" i="3"/>
  <c r="DB29" i="3"/>
  <c r="DB66" i="3"/>
  <c r="DB72" i="3"/>
  <c r="DB40" i="3"/>
  <c r="DB68" i="3"/>
  <c r="DB36" i="3"/>
  <c r="DB51" i="3"/>
  <c r="DC51" i="3"/>
  <c r="DB54" i="3"/>
  <c r="DC54" i="3"/>
  <c r="DB57" i="3"/>
  <c r="DC57" i="3"/>
  <c r="DB63" i="3"/>
  <c r="DC63" i="3"/>
  <c r="DB53" i="3"/>
  <c r="CZ62" i="3"/>
  <c r="DA62" i="3"/>
  <c r="CZ10" i="3"/>
  <c r="DA10" i="3"/>
  <c r="CZ34" i="3"/>
  <c r="DA34" i="3"/>
  <c r="CZ28" i="3"/>
  <c r="DA28" i="3"/>
  <c r="CZ41" i="3"/>
  <c r="DA41" i="3"/>
  <c r="CZ43" i="3"/>
  <c r="DA43" i="3"/>
  <c r="CZ46" i="3"/>
  <c r="DA46" i="3"/>
  <c r="CZ49" i="3"/>
  <c r="DA49" i="3"/>
  <c r="CZ55" i="3"/>
  <c r="DA55" i="3"/>
  <c r="CZ58" i="3"/>
  <c r="DA58" i="3"/>
  <c r="CZ61" i="3"/>
  <c r="DA61" i="3"/>
  <c r="CZ47" i="3"/>
  <c r="DA47" i="3"/>
  <c r="CZ69" i="3"/>
  <c r="DA69" i="3"/>
  <c r="CZ52" i="3"/>
  <c r="DA52" i="3"/>
  <c r="CZ24" i="3"/>
  <c r="DA24" i="3"/>
  <c r="CZ56" i="3"/>
  <c r="DA56" i="3"/>
  <c r="CZ20" i="3"/>
  <c r="DA20" i="3"/>
  <c r="CZ19" i="3"/>
  <c r="DA19" i="3"/>
  <c r="CZ22" i="3"/>
  <c r="DA22" i="3"/>
  <c r="CZ25" i="3"/>
  <c r="DA25" i="3"/>
  <c r="CZ50" i="3"/>
  <c r="DA50" i="3"/>
  <c r="CZ67" i="3"/>
  <c r="DA67" i="3"/>
  <c r="CZ65" i="3"/>
  <c r="DA65" i="3"/>
  <c r="CZ74" i="3"/>
  <c r="DA74" i="3"/>
  <c r="CZ60" i="3"/>
  <c r="DA60" i="3"/>
  <c r="CZ32" i="3"/>
  <c r="DA32" i="3"/>
  <c r="CZ38" i="3"/>
  <c r="DA38" i="3"/>
  <c r="CZ21" i="3"/>
  <c r="DA21" i="3"/>
  <c r="CZ27" i="3"/>
  <c r="DA27" i="3"/>
  <c r="CZ30" i="3"/>
  <c r="DA30" i="3"/>
  <c r="CZ33" i="3"/>
  <c r="DA33" i="3"/>
  <c r="CZ39" i="3"/>
  <c r="DA39" i="3"/>
  <c r="CZ42" i="3"/>
  <c r="DA42" i="3"/>
  <c r="CZ45" i="3"/>
  <c r="DA45" i="3"/>
  <c r="CZ31" i="3"/>
  <c r="DA31" i="3"/>
  <c r="CZ37" i="3"/>
  <c r="DA37" i="3"/>
  <c r="CZ48" i="3"/>
  <c r="DA48" i="3"/>
  <c r="CZ16" i="3"/>
  <c r="DA16" i="3"/>
  <c r="CZ44" i="3"/>
  <c r="DA44" i="3"/>
  <c r="CZ12" i="3"/>
  <c r="DA12" i="3"/>
  <c r="CZ70" i="3"/>
  <c r="DA70" i="3"/>
  <c r="CZ73" i="3"/>
  <c r="DA73" i="3"/>
  <c r="CZ9" i="3"/>
  <c r="DA9" i="3"/>
  <c r="CZ18" i="3"/>
  <c r="DA18" i="3"/>
  <c r="CZ59" i="3"/>
  <c r="DA59" i="3"/>
  <c r="CZ71" i="3"/>
  <c r="DA71" i="3"/>
  <c r="CZ13" i="3"/>
  <c r="DA13" i="3"/>
  <c r="CZ64" i="3"/>
  <c r="DA64" i="3"/>
  <c r="CZ35" i="3"/>
  <c r="DA35" i="3"/>
  <c r="CZ15" i="3"/>
  <c r="DA15" i="3"/>
  <c r="CZ75" i="3"/>
  <c r="DA75" i="3"/>
  <c r="CZ11" i="3"/>
  <c r="DA11" i="3"/>
  <c r="CZ14" i="3"/>
  <c r="DA14" i="3"/>
  <c r="CZ17" i="3"/>
  <c r="DA17" i="3"/>
  <c r="CZ23" i="3"/>
  <c r="DA23" i="3"/>
  <c r="CZ26" i="3"/>
  <c r="DA26" i="3"/>
  <c r="CZ29" i="3"/>
  <c r="DA29" i="3"/>
  <c r="CZ66" i="3"/>
  <c r="DA66" i="3"/>
  <c r="CZ72" i="3"/>
  <c r="DA72" i="3"/>
  <c r="CZ40" i="3"/>
  <c r="DA40" i="3"/>
  <c r="CZ68" i="3"/>
  <c r="DA68" i="3"/>
  <c r="CZ36" i="3"/>
  <c r="DA36" i="3"/>
  <c r="CZ51" i="3"/>
  <c r="DA51" i="3"/>
  <c r="CZ54" i="3"/>
  <c r="DA54" i="3"/>
  <c r="CZ57" i="3"/>
  <c r="DA57" i="3"/>
  <c r="CZ63" i="3"/>
  <c r="DA63" i="3"/>
  <c r="CZ53" i="3"/>
  <c r="DA53" i="3"/>
  <c r="N8" i="3"/>
  <c r="DG8" i="3" s="1"/>
  <c r="AA39" i="3"/>
  <c r="AB42" i="3"/>
  <c r="Z35" i="3"/>
  <c r="AA38" i="3"/>
  <c r="AB43" i="3"/>
  <c r="Y30" i="3"/>
  <c r="Z33" i="3"/>
  <c r="AB40" i="3"/>
  <c r="X24" i="3"/>
  <c r="W23" i="3"/>
  <c r="X26" i="3"/>
  <c r="V19" i="3"/>
  <c r="W22" i="3"/>
  <c r="X25" i="3"/>
  <c r="Z34" i="3"/>
  <c r="W21" i="3"/>
  <c r="X27" i="3"/>
  <c r="V17" i="3"/>
  <c r="W20" i="3"/>
  <c r="AA36" i="3"/>
  <c r="V16" i="3"/>
  <c r="AG61" i="3"/>
  <c r="AG63" i="3"/>
  <c r="Y31" i="3"/>
  <c r="AG62" i="3"/>
  <c r="Y28" i="3"/>
  <c r="V18" i="3"/>
  <c r="AD65" i="3"/>
  <c r="AH65" i="3"/>
  <c r="AF65" i="3"/>
  <c r="AC65" i="3"/>
  <c r="AI65" i="3"/>
  <c r="AJ65" i="3"/>
  <c r="AD72" i="3"/>
  <c r="AH72" i="3"/>
  <c r="AI72" i="3"/>
  <c r="AC72" i="3"/>
  <c r="AJ72" i="3"/>
  <c r="AF72" i="3"/>
  <c r="AE55" i="3"/>
  <c r="U55" i="3"/>
  <c r="AI58" i="3"/>
  <c r="AD58" i="3"/>
  <c r="AC58" i="3"/>
  <c r="AF58" i="3"/>
  <c r="AH58" i="3"/>
  <c r="AJ58" i="3"/>
  <c r="AH51" i="3"/>
  <c r="AD51" i="3"/>
  <c r="AI51" i="3"/>
  <c r="AF51" i="3"/>
  <c r="AC51" i="3"/>
  <c r="AJ51" i="3"/>
  <c r="AE54" i="3"/>
  <c r="U54" i="3"/>
  <c r="AD57" i="3"/>
  <c r="AH57" i="3"/>
  <c r="AC57" i="3"/>
  <c r="AI57" i="3"/>
  <c r="AF57" i="3"/>
  <c r="AJ57" i="3"/>
  <c r="AI50" i="3"/>
  <c r="AF50" i="3"/>
  <c r="AD50" i="3"/>
  <c r="AJ50" i="3"/>
  <c r="AH50" i="3"/>
  <c r="AC50" i="3"/>
  <c r="AE53" i="3"/>
  <c r="U53" i="3"/>
  <c r="AH59" i="3"/>
  <c r="AD59" i="3"/>
  <c r="AF59" i="3"/>
  <c r="AC59" i="3"/>
  <c r="AI59" i="3"/>
  <c r="AJ59" i="3"/>
  <c r="AJ46" i="3"/>
  <c r="AH46" i="3"/>
  <c r="AC46" i="3"/>
  <c r="AD46" i="3"/>
  <c r="AF46" i="3"/>
  <c r="AI46" i="3"/>
  <c r="AC49" i="3"/>
  <c r="AH49" i="3"/>
  <c r="AD49" i="3"/>
  <c r="AI49" i="3"/>
  <c r="AF49" i="3"/>
  <c r="AJ49" i="3"/>
  <c r="U52" i="3"/>
  <c r="AE52" i="3"/>
  <c r="AG60" i="3"/>
  <c r="AE12" i="3"/>
  <c r="U12" i="3"/>
  <c r="Z32" i="3"/>
  <c r="Y29" i="3"/>
  <c r="AB41" i="3"/>
  <c r="AA37" i="3"/>
  <c r="AD69" i="3"/>
  <c r="AH69" i="3"/>
  <c r="AI69" i="3"/>
  <c r="AF69" i="3"/>
  <c r="AC69" i="3"/>
  <c r="AJ69" i="3"/>
  <c r="AF66" i="3"/>
  <c r="AC66" i="3"/>
  <c r="AH66" i="3"/>
  <c r="AI66" i="3"/>
  <c r="AJ66" i="3"/>
  <c r="AD66" i="3"/>
  <c r="AD75" i="3"/>
  <c r="AH75" i="3"/>
  <c r="AF75" i="3"/>
  <c r="AC75" i="3"/>
  <c r="AI75" i="3"/>
  <c r="AJ75" i="3"/>
  <c r="AC48" i="3"/>
  <c r="AH48" i="3"/>
  <c r="AF48" i="3"/>
  <c r="AI48" i="3"/>
  <c r="AJ48" i="3"/>
  <c r="AD48" i="3"/>
  <c r="AD68" i="3"/>
  <c r="AH68" i="3"/>
  <c r="AC68" i="3"/>
  <c r="AJ68" i="3"/>
  <c r="AF68" i="3"/>
  <c r="AI68" i="3"/>
  <c r="AE13" i="3"/>
  <c r="U13" i="3"/>
  <c r="AH47" i="3"/>
  <c r="AC47" i="3"/>
  <c r="AF47" i="3"/>
  <c r="AI47" i="3"/>
  <c r="AJ47" i="3"/>
  <c r="AD47" i="3"/>
  <c r="AD64" i="3"/>
  <c r="AH64" i="3"/>
  <c r="AC64" i="3"/>
  <c r="AJ64" i="3"/>
  <c r="AI64" i="3"/>
  <c r="AF64" i="3"/>
  <c r="AJ44" i="3"/>
  <c r="AC44" i="3"/>
  <c r="AH44" i="3"/>
  <c r="AF44" i="3"/>
  <c r="AD44" i="3"/>
  <c r="AI44" i="3"/>
  <c r="AF45" i="3"/>
  <c r="AD45" i="3"/>
  <c r="AI45" i="3"/>
  <c r="AC45" i="3"/>
  <c r="AJ45" i="3"/>
  <c r="AH45" i="3"/>
  <c r="U14" i="3"/>
  <c r="AE14" i="3"/>
  <c r="AH56" i="3"/>
  <c r="AD56" i="3"/>
  <c r="AI56" i="3"/>
  <c r="AC56" i="3"/>
  <c r="AJ56" i="3"/>
  <c r="AF56" i="3"/>
  <c r="AH74" i="3"/>
  <c r="AI74" i="3"/>
  <c r="AJ74" i="3"/>
  <c r="AD74" i="3"/>
  <c r="AF74" i="3"/>
  <c r="AC74" i="3"/>
  <c r="AD67" i="3"/>
  <c r="AH67" i="3"/>
  <c r="AI67" i="3"/>
  <c r="AC67" i="3"/>
  <c r="AF67" i="3"/>
  <c r="AJ67" i="3"/>
  <c r="AI70" i="3"/>
  <c r="AJ70" i="3"/>
  <c r="AF70" i="3"/>
  <c r="AD70" i="3"/>
  <c r="AC70" i="3"/>
  <c r="AH70" i="3"/>
  <c r="AD73" i="3"/>
  <c r="AH73" i="3"/>
  <c r="AC73" i="3"/>
  <c r="AI73" i="3"/>
  <c r="AF73" i="3"/>
  <c r="AJ73" i="3"/>
  <c r="U15" i="3"/>
  <c r="AE15" i="3"/>
  <c r="DC72" i="3" l="1"/>
  <c r="DE72" i="3" s="1"/>
  <c r="DC68" i="3"/>
  <c r="DE68" i="3" s="1"/>
  <c r="DC64" i="3"/>
  <c r="DE64" i="3" s="1"/>
  <c r="DC56" i="3"/>
  <c r="DE56" i="3" s="1"/>
  <c r="DC52" i="3"/>
  <c r="DE52" i="3" s="1"/>
  <c r="DC48" i="3"/>
  <c r="DE48" i="3" s="1"/>
  <c r="AD5" i="3"/>
  <c r="AI5" i="3"/>
  <c r="DC66" i="3"/>
  <c r="DE66" i="3" s="1"/>
  <c r="AH5" i="3"/>
  <c r="AJ5" i="3"/>
  <c r="DC46" i="3"/>
  <c r="DE46" i="3" s="1"/>
  <c r="DH46" i="3" s="1"/>
  <c r="AF5" i="3"/>
  <c r="DC45" i="3"/>
  <c r="DE45" i="3" s="1"/>
  <c r="DC44" i="3"/>
  <c r="DE44" i="3" s="1"/>
  <c r="AC5" i="3"/>
  <c r="T5" i="3"/>
  <c r="AT8" i="3" s="1"/>
  <c r="T6" i="3"/>
  <c r="DC41" i="3"/>
  <c r="DE41" i="3" s="1"/>
  <c r="DC43" i="3"/>
  <c r="DE43" i="3" s="1"/>
  <c r="CS137" i="3"/>
  <c r="DC60" i="3"/>
  <c r="DE60" i="3" s="1"/>
  <c r="DE8" i="3"/>
  <c r="DH8" i="3" s="1"/>
  <c r="DF8" i="3"/>
  <c r="DF6" i="3" s="1"/>
  <c r="DC33" i="3"/>
  <c r="DE33" i="3" s="1"/>
  <c r="DC32" i="3"/>
  <c r="DE32" i="3" s="1"/>
  <c r="DC25" i="3"/>
  <c r="DE25" i="3" s="1"/>
  <c r="DC17" i="3"/>
  <c r="DE17" i="3" s="1"/>
  <c r="DC27" i="3"/>
  <c r="DE27" i="3" s="1"/>
  <c r="DC21" i="3"/>
  <c r="DE21" i="3" s="1"/>
  <c r="DC28" i="3"/>
  <c r="DE28" i="3" s="1"/>
  <c r="DC26" i="3"/>
  <c r="DE26" i="3" s="1"/>
  <c r="DC34" i="3"/>
  <c r="DE34" i="3" s="1"/>
  <c r="DD8" i="3"/>
  <c r="DD6" i="3" s="1"/>
  <c r="DC36" i="3"/>
  <c r="DE36" i="3" s="1"/>
  <c r="DC40" i="3"/>
  <c r="DE40" i="3" s="1"/>
  <c r="DC35" i="3"/>
  <c r="DE35" i="3" s="1"/>
  <c r="DC13" i="3"/>
  <c r="DE13" i="3" s="1"/>
  <c r="DC31" i="3"/>
  <c r="DE31" i="3" s="1"/>
  <c r="DC42" i="3"/>
  <c r="DE42" i="3" s="1"/>
  <c r="DC19" i="3"/>
  <c r="DE19" i="3" s="1"/>
  <c r="DC53" i="3"/>
  <c r="DE53" i="3" s="1"/>
  <c r="DC29" i="3"/>
  <c r="DE29" i="3" s="1"/>
  <c r="DC23" i="3"/>
  <c r="DE23" i="3" s="1"/>
  <c r="DC14" i="3"/>
  <c r="DE14" i="3" s="1"/>
  <c r="DC15" i="3"/>
  <c r="DE15" i="3" s="1"/>
  <c r="DC18" i="3"/>
  <c r="DE18" i="3" s="1"/>
  <c r="DC12" i="3"/>
  <c r="DE12" i="3" s="1"/>
  <c r="DC16" i="3"/>
  <c r="DE16" i="3" s="1"/>
  <c r="DC37" i="3"/>
  <c r="DE37" i="3" s="1"/>
  <c r="DC39" i="3"/>
  <c r="DE39" i="3" s="1"/>
  <c r="DC30" i="3"/>
  <c r="DE30" i="3" s="1"/>
  <c r="DC38" i="3"/>
  <c r="DE38" i="3" s="1"/>
  <c r="DC22" i="3"/>
  <c r="DE22" i="3" s="1"/>
  <c r="DC20" i="3"/>
  <c r="DE20" i="3" s="1"/>
  <c r="DC24" i="3"/>
  <c r="DE24" i="3" s="1"/>
  <c r="DB8" i="3"/>
  <c r="DB6" i="3" s="1"/>
  <c r="DC8" i="3"/>
  <c r="DA8" i="3"/>
  <c r="DA6" i="3" s="1"/>
  <c r="N5" i="3"/>
  <c r="CT130" i="3" s="1"/>
  <c r="CZ8" i="3"/>
  <c r="CZ6" i="3" s="1"/>
  <c r="O5" i="3"/>
  <c r="CS130" i="3" s="1"/>
  <c r="Y5" i="3"/>
  <c r="X6" i="3"/>
  <c r="AP12" i="3" s="1"/>
  <c r="V6" i="3"/>
  <c r="AB6" i="3"/>
  <c r="AG5" i="3"/>
  <c r="Y6" i="3"/>
  <c r="AP13" i="3" s="1"/>
  <c r="AA6" i="3"/>
  <c r="AG6" i="3"/>
  <c r="AB5" i="3"/>
  <c r="V5" i="3"/>
  <c r="X5" i="3"/>
  <c r="W6" i="3"/>
  <c r="AP11" i="3" s="1"/>
  <c r="W5" i="3"/>
  <c r="AD6" i="3"/>
  <c r="AA5" i="3"/>
  <c r="Z6" i="3"/>
  <c r="Z5" i="3"/>
  <c r="AE5" i="3"/>
  <c r="AE6" i="3"/>
  <c r="AE4" i="3" s="1"/>
  <c r="AC6" i="3"/>
  <c r="AH6" i="3"/>
  <c r="U6" i="3"/>
  <c r="U5" i="3"/>
  <c r="AF6" i="3"/>
  <c r="AJ6" i="3"/>
  <c r="AI6" i="3"/>
  <c r="CT141" i="3"/>
  <c r="DH72" i="3" l="1"/>
  <c r="DG72" i="3"/>
  <c r="DH68" i="3"/>
  <c r="DG68" i="3"/>
  <c r="DH64" i="3"/>
  <c r="DG64" i="3"/>
  <c r="DH56" i="3"/>
  <c r="DG56" i="3"/>
  <c r="DH52" i="3"/>
  <c r="DG52" i="3"/>
  <c r="DH48" i="3"/>
  <c r="DG48" i="3"/>
  <c r="AP10" i="3"/>
  <c r="AP18" i="3"/>
  <c r="AP21" i="3"/>
  <c r="AF4" i="3"/>
  <c r="AP20" i="3"/>
  <c r="AH4" i="3"/>
  <c r="AP22" i="3"/>
  <c r="AP24" i="3"/>
  <c r="AI4" i="3"/>
  <c r="AP23" i="3"/>
  <c r="AP15" i="3"/>
  <c r="AP17" i="3"/>
  <c r="AP16" i="3"/>
  <c r="AP9" i="3"/>
  <c r="AP19" i="3"/>
  <c r="AP8" i="3"/>
  <c r="AP14" i="3"/>
  <c r="AT12" i="3"/>
  <c r="I8" i="1" s="1"/>
  <c r="P15" i="3"/>
  <c r="P55" i="3"/>
  <c r="P54" i="3"/>
  <c r="P12" i="3"/>
  <c r="P14" i="3"/>
  <c r="P13" i="3"/>
  <c r="P53" i="3"/>
  <c r="P52" i="3"/>
  <c r="P31" i="3"/>
  <c r="P65" i="3"/>
  <c r="P29" i="3"/>
  <c r="P66" i="3"/>
  <c r="P28" i="3"/>
  <c r="P64" i="3"/>
  <c r="P30" i="3"/>
  <c r="P67" i="3"/>
  <c r="AJ4" i="3"/>
  <c r="P73" i="3"/>
  <c r="P74" i="3"/>
  <c r="P75" i="3"/>
  <c r="P72" i="3"/>
  <c r="P25" i="3"/>
  <c r="P27" i="3"/>
  <c r="P24" i="3"/>
  <c r="P26" i="3"/>
  <c r="P71" i="3"/>
  <c r="P50" i="3"/>
  <c r="P69" i="3"/>
  <c r="P45" i="3"/>
  <c r="P70" i="3"/>
  <c r="P58" i="3"/>
  <c r="P59" i="3"/>
  <c r="P46" i="3"/>
  <c r="P47" i="3"/>
  <c r="P49" i="3"/>
  <c r="P57" i="3"/>
  <c r="P48" i="3"/>
  <c r="P56" i="3"/>
  <c r="P44" i="3"/>
  <c r="P51" i="3"/>
  <c r="P68" i="3"/>
  <c r="P32" i="3"/>
  <c r="P33" i="3"/>
  <c r="P35" i="3"/>
  <c r="P34" i="3"/>
  <c r="P23" i="3"/>
  <c r="P22" i="3"/>
  <c r="P21" i="3"/>
  <c r="P20" i="3"/>
  <c r="P61" i="3"/>
  <c r="P63" i="3"/>
  <c r="P60" i="3"/>
  <c r="P62" i="3"/>
  <c r="P40" i="3"/>
  <c r="P41" i="3"/>
  <c r="P43" i="3"/>
  <c r="P42" i="3"/>
  <c r="P8" i="3"/>
  <c r="P9" i="3"/>
  <c r="P10" i="3"/>
  <c r="P11" i="3"/>
  <c r="P37" i="3"/>
  <c r="P39" i="3"/>
  <c r="P38" i="3"/>
  <c r="P36" i="3"/>
  <c r="P18" i="3"/>
  <c r="P16" i="3"/>
  <c r="P19" i="3"/>
  <c r="P17" i="3"/>
  <c r="DH66" i="3"/>
  <c r="DG66" i="3"/>
  <c r="AT14" i="3"/>
  <c r="I10" i="1" s="1"/>
  <c r="T4" i="3"/>
  <c r="AQ8" i="3" s="1"/>
  <c r="AT15" i="3"/>
  <c r="I11" i="1" s="1"/>
  <c r="AT13" i="3"/>
  <c r="I9" i="1" s="1"/>
  <c r="AT21" i="3"/>
  <c r="I17" i="1" s="1"/>
  <c r="DG46" i="3"/>
  <c r="AT11" i="3"/>
  <c r="I7" i="1" s="1"/>
  <c r="DH44" i="3"/>
  <c r="DG44" i="3"/>
  <c r="DH45" i="3"/>
  <c r="DG45" i="3"/>
  <c r="AT10" i="3"/>
  <c r="I6" i="1" s="1"/>
  <c r="AT16" i="3"/>
  <c r="I12" i="1" s="1"/>
  <c r="AT20" i="3"/>
  <c r="I16" i="1" s="1"/>
  <c r="AT22" i="3"/>
  <c r="I18" i="1" s="1"/>
  <c r="AT23" i="3"/>
  <c r="I19" i="1" s="1"/>
  <c r="AT24" i="3"/>
  <c r="I20" i="1" s="1"/>
  <c r="AT17" i="3"/>
  <c r="I13" i="1" s="1"/>
  <c r="AT18" i="3"/>
  <c r="I14" i="1" s="1"/>
  <c r="DH43" i="3"/>
  <c r="DG43" i="3"/>
  <c r="DH41" i="3"/>
  <c r="DG41" i="3"/>
  <c r="DH60" i="3"/>
  <c r="DG60" i="3"/>
  <c r="I4" i="1"/>
  <c r="DG22" i="3"/>
  <c r="DH22" i="3"/>
  <c r="DG37" i="3"/>
  <c r="DH37" i="3"/>
  <c r="DG15" i="3"/>
  <c r="DH15" i="3"/>
  <c r="DG53" i="3"/>
  <c r="DH53" i="3"/>
  <c r="DG13" i="3"/>
  <c r="DH13" i="3"/>
  <c r="DG21" i="3"/>
  <c r="DH21" i="3"/>
  <c r="DG32" i="3"/>
  <c r="DH32" i="3"/>
  <c r="DG38" i="3"/>
  <c r="DH38" i="3"/>
  <c r="DG16" i="3"/>
  <c r="DH16" i="3"/>
  <c r="DG14" i="3"/>
  <c r="DH14" i="3"/>
  <c r="DG19" i="3"/>
  <c r="DH19" i="3"/>
  <c r="DG35" i="3"/>
  <c r="DH35" i="3"/>
  <c r="DG34" i="3"/>
  <c r="DH34" i="3"/>
  <c r="DG27" i="3"/>
  <c r="DH27" i="3"/>
  <c r="DG33" i="3"/>
  <c r="DH33" i="3"/>
  <c r="DG24" i="3"/>
  <c r="DH24" i="3"/>
  <c r="DG30" i="3"/>
  <c r="DH30" i="3"/>
  <c r="DG12" i="3"/>
  <c r="DH12" i="3"/>
  <c r="DG23" i="3"/>
  <c r="DH23" i="3"/>
  <c r="DG42" i="3"/>
  <c r="DH42" i="3"/>
  <c r="DG40" i="3"/>
  <c r="DH40" i="3"/>
  <c r="DG26" i="3"/>
  <c r="DH26" i="3"/>
  <c r="DG17" i="3"/>
  <c r="DH17" i="3"/>
  <c r="DG20" i="3"/>
  <c r="DH20" i="3"/>
  <c r="DG39" i="3"/>
  <c r="DH39" i="3"/>
  <c r="DG18" i="3"/>
  <c r="DH18" i="3"/>
  <c r="DG29" i="3"/>
  <c r="DH29" i="3"/>
  <c r="DG31" i="3"/>
  <c r="DH31" i="3"/>
  <c r="DG36" i="3"/>
  <c r="DH36" i="3"/>
  <c r="DG28" i="3"/>
  <c r="DH28" i="3"/>
  <c r="DG25" i="3"/>
  <c r="DH25" i="3"/>
  <c r="DE6" i="3"/>
  <c r="DC6" i="3"/>
  <c r="AT9" i="3"/>
  <c r="AT19" i="3"/>
  <c r="X4" i="3"/>
  <c r="AG4" i="3"/>
  <c r="AA4" i="3"/>
  <c r="V4" i="3"/>
  <c r="AC4" i="3"/>
  <c r="Y4" i="3"/>
  <c r="AB4" i="3"/>
  <c r="AD4" i="3"/>
  <c r="W4" i="3"/>
  <c r="U4" i="3"/>
  <c r="Z4" i="3"/>
  <c r="AO15" i="3" l="1"/>
  <c r="AO9" i="3"/>
  <c r="AO11" i="3"/>
  <c r="AO14" i="3"/>
  <c r="AO10" i="3"/>
  <c r="AO17" i="3"/>
  <c r="AO12" i="3"/>
  <c r="AO8" i="3"/>
  <c r="AO16" i="3"/>
  <c r="AO23" i="3"/>
  <c r="AO20" i="3"/>
  <c r="AO18" i="3"/>
  <c r="AO21" i="3"/>
  <c r="AO13" i="3"/>
  <c r="AO22" i="3"/>
  <c r="AO19" i="3"/>
  <c r="AO24" i="3"/>
  <c r="AV8" i="3"/>
  <c r="AS8" i="3"/>
  <c r="AU8" i="3"/>
  <c r="I5" i="1"/>
  <c r="I15" i="1"/>
  <c r="AR8" i="3"/>
  <c r="H4" i="1"/>
  <c r="DH6" i="3"/>
  <c r="DG6" i="3"/>
  <c r="AQ16" i="3"/>
  <c r="AQ10" i="3"/>
  <c r="AQ15" i="3"/>
  <c r="AQ11" i="3"/>
  <c r="AQ13" i="3"/>
  <c r="AQ21" i="3"/>
  <c r="AQ14" i="3"/>
  <c r="AQ12" i="3"/>
  <c r="AQ20" i="3"/>
  <c r="AQ23" i="3"/>
  <c r="AQ22" i="3"/>
  <c r="AQ17" i="3"/>
  <c r="AQ18" i="3"/>
  <c r="AQ24" i="3"/>
  <c r="AQ9" i="3"/>
  <c r="AQ19" i="3"/>
  <c r="BP24" i="3" l="1"/>
  <c r="BP10" i="3"/>
  <c r="BP13" i="3"/>
  <c r="BP16" i="3"/>
  <c r="BP11" i="3"/>
  <c r="BP12" i="3"/>
  <c r="BP9" i="3"/>
  <c r="BP14" i="3"/>
  <c r="BP15" i="3"/>
  <c r="BP17" i="3"/>
  <c r="AO27" i="3"/>
  <c r="BO18" i="3"/>
  <c r="BQ18" i="3"/>
  <c r="BO14" i="3"/>
  <c r="BQ14" i="3"/>
  <c r="BO22" i="3"/>
  <c r="BQ22" i="3"/>
  <c r="BO20" i="3"/>
  <c r="BQ20" i="3"/>
  <c r="BO12" i="3"/>
  <c r="BQ12" i="3"/>
  <c r="BO11" i="3"/>
  <c r="BQ11" i="3"/>
  <c r="BO19" i="3"/>
  <c r="BQ19" i="3"/>
  <c r="BP19" i="3"/>
  <c r="BO13" i="3"/>
  <c r="BQ13" i="3"/>
  <c r="BO23" i="3"/>
  <c r="BQ23" i="3"/>
  <c r="BO17" i="3"/>
  <c r="BQ17" i="3"/>
  <c r="BP22" i="3"/>
  <c r="BO24" i="3"/>
  <c r="BQ24" i="3"/>
  <c r="BO21" i="3"/>
  <c r="BQ21" i="3"/>
  <c r="BO16" i="3"/>
  <c r="BQ16" i="3"/>
  <c r="BO10" i="3"/>
  <c r="BQ10" i="3"/>
  <c r="BO15" i="3"/>
  <c r="BQ15" i="3"/>
  <c r="BO9" i="3"/>
  <c r="BQ9" i="3"/>
  <c r="BP23" i="3"/>
  <c r="BP21" i="3"/>
  <c r="BP18" i="3"/>
  <c r="BP20" i="3"/>
  <c r="BP8" i="3"/>
  <c r="BO8" i="3"/>
  <c r="BQ8" i="3"/>
  <c r="CT3" i="3"/>
  <c r="CU133" i="3" s="1"/>
  <c r="AW8" i="3"/>
  <c r="AX8" i="3" s="1"/>
  <c r="AO6" i="3"/>
  <c r="AW20" i="3"/>
  <c r="AX20" i="3" s="1"/>
  <c r="J16" i="1" s="1"/>
  <c r="AW18" i="3"/>
  <c r="AX18" i="3" s="1"/>
  <c r="J14" i="1" s="1"/>
  <c r="AW17" i="3"/>
  <c r="AX17" i="3" s="1"/>
  <c r="AY17" i="3" s="1"/>
  <c r="AW23" i="3"/>
  <c r="AX23" i="3" s="1"/>
  <c r="J19" i="1" s="1"/>
  <c r="AW22" i="3"/>
  <c r="AW19" i="3"/>
  <c r="AX19" i="3" s="1"/>
  <c r="AY19" i="3" s="1"/>
  <c r="AW9" i="3"/>
  <c r="AW24" i="3"/>
  <c r="AX24" i="3" s="1"/>
  <c r="J20" i="1" s="1"/>
  <c r="AW10" i="3"/>
  <c r="AX10" i="3" s="1"/>
  <c r="AY10" i="3" s="1"/>
  <c r="AW14" i="3"/>
  <c r="AX14" i="3" s="1"/>
  <c r="AY14" i="3" s="1"/>
  <c r="AW13" i="3"/>
  <c r="AX13" i="3" s="1"/>
  <c r="AY13" i="3" s="1"/>
  <c r="AW16" i="3"/>
  <c r="AX16" i="3" s="1"/>
  <c r="AY16" i="3" s="1"/>
  <c r="AW15" i="3"/>
  <c r="AX15" i="3" s="1"/>
  <c r="AY15" i="3" s="1"/>
  <c r="AW21" i="3"/>
  <c r="AX21" i="3" s="1"/>
  <c r="J17" i="1" s="1"/>
  <c r="AW11" i="3"/>
  <c r="AX11" i="3" s="1"/>
  <c r="AY11" i="3" s="1"/>
  <c r="AW12" i="3"/>
  <c r="AX12" i="3" s="1"/>
  <c r="AY12" i="3" s="1"/>
  <c r="BJ20" i="3"/>
  <c r="BK20" i="3"/>
  <c r="BL20" i="3"/>
  <c r="BJ23" i="3"/>
  <c r="BL23" i="3"/>
  <c r="BK23" i="3"/>
  <c r="BL22" i="3"/>
  <c r="BL18" i="3"/>
  <c r="BK18" i="3"/>
  <c r="BJ18" i="3"/>
  <c r="BJ24" i="3"/>
  <c r="BK24" i="3"/>
  <c r="BL24" i="3"/>
  <c r="BJ8" i="3"/>
  <c r="BK8" i="3"/>
  <c r="BL8" i="3"/>
  <c r="BK21" i="3"/>
  <c r="BL21" i="3"/>
  <c r="BJ21" i="3"/>
  <c r="BK19" i="3"/>
  <c r="BL19" i="3"/>
  <c r="BI8" i="3"/>
  <c r="BD20" i="3"/>
  <c r="BE20" i="3"/>
  <c r="BF20" i="3"/>
  <c r="BD23" i="3"/>
  <c r="BF23" i="3"/>
  <c r="BE23" i="3"/>
  <c r="BD24" i="3"/>
  <c r="BE24" i="3"/>
  <c r="BF24" i="3"/>
  <c r="BF22" i="3"/>
  <c r="BD21" i="3"/>
  <c r="BF21" i="3"/>
  <c r="BE21" i="3"/>
  <c r="BD18" i="3"/>
  <c r="BE18" i="3"/>
  <c r="BF18" i="3"/>
  <c r="BF19" i="3"/>
  <c r="BE19" i="3"/>
  <c r="BD8" i="3"/>
  <c r="BE8" i="3"/>
  <c r="BF8" i="3"/>
  <c r="BC8" i="3"/>
  <c r="AU17" i="3"/>
  <c r="AV17" i="3"/>
  <c r="AU11" i="3"/>
  <c r="AV11" i="3"/>
  <c r="AU9" i="3"/>
  <c r="AV9" i="3"/>
  <c r="AU22" i="3"/>
  <c r="AV22" i="3"/>
  <c r="AU14" i="3"/>
  <c r="AV14" i="3"/>
  <c r="AU15" i="3"/>
  <c r="AV15" i="3"/>
  <c r="AU19" i="3"/>
  <c r="AV19" i="3"/>
  <c r="AU24" i="3"/>
  <c r="AV24" i="3"/>
  <c r="AU23" i="3"/>
  <c r="AV23" i="3"/>
  <c r="AU21" i="3"/>
  <c r="AV21" i="3"/>
  <c r="AU10" i="3"/>
  <c r="AV10" i="3"/>
  <c r="AU12" i="3"/>
  <c r="AV12" i="3"/>
  <c r="AU18" i="3"/>
  <c r="AV18" i="3"/>
  <c r="AU20" i="3"/>
  <c r="AV20" i="3"/>
  <c r="AU13" i="3"/>
  <c r="AV13" i="3"/>
  <c r="AU16" i="3"/>
  <c r="AV16" i="3"/>
  <c r="AR21" i="3"/>
  <c r="AS21" i="3"/>
  <c r="AR18" i="3"/>
  <c r="AS18" i="3"/>
  <c r="AR20" i="3"/>
  <c r="AS20" i="3"/>
  <c r="AR13" i="3"/>
  <c r="AS13" i="3"/>
  <c r="AR16" i="3"/>
  <c r="AS16" i="3"/>
  <c r="AR23" i="3"/>
  <c r="AS23" i="3"/>
  <c r="AR19" i="3"/>
  <c r="AS19" i="3"/>
  <c r="AR17" i="3"/>
  <c r="AS17" i="3"/>
  <c r="AR12" i="3"/>
  <c r="AS12" i="3"/>
  <c r="AR11" i="3"/>
  <c r="AS11" i="3"/>
  <c r="AR24" i="3"/>
  <c r="AS24" i="3"/>
  <c r="AR10" i="3"/>
  <c r="AS10" i="3"/>
  <c r="AR9" i="3"/>
  <c r="AS9" i="3"/>
  <c r="AR22" i="3"/>
  <c r="AS22" i="3"/>
  <c r="AR14" i="3"/>
  <c r="AS14" i="3"/>
  <c r="AR15" i="3"/>
  <c r="AS15" i="3"/>
  <c r="H5" i="1"/>
  <c r="H20" i="1"/>
  <c r="H19" i="1"/>
  <c r="H17" i="1"/>
  <c r="H6" i="1"/>
  <c r="H18" i="1"/>
  <c r="H10" i="1"/>
  <c r="H11" i="1"/>
  <c r="H14" i="1"/>
  <c r="H16" i="1"/>
  <c r="H9" i="1"/>
  <c r="H12" i="1"/>
  <c r="H15" i="1"/>
  <c r="H13" i="1"/>
  <c r="H8" i="1"/>
  <c r="H7" i="1"/>
  <c r="DK8" i="3"/>
  <c r="DL8" i="3" s="1"/>
  <c r="BL17" i="3" l="1"/>
  <c r="BF17" i="3"/>
  <c r="BC24" i="3"/>
  <c r="BI24" i="3"/>
  <c r="BC23" i="3"/>
  <c r="BC19" i="3"/>
  <c r="BC20" i="3"/>
  <c r="BI23" i="3"/>
  <c r="BC21" i="3"/>
  <c r="BI21" i="3"/>
  <c r="BI22" i="3"/>
  <c r="BC22" i="3"/>
  <c r="BI20" i="3"/>
  <c r="BI18" i="3"/>
  <c r="BI19" i="3"/>
  <c r="BC18" i="3"/>
  <c r="AY8" i="3"/>
  <c r="AY23" i="3"/>
  <c r="K19" i="1" s="1"/>
  <c r="AY21" i="3"/>
  <c r="K17" i="1" s="1"/>
  <c r="AY24" i="3"/>
  <c r="K20" i="1" s="1"/>
  <c r="AY20" i="3"/>
  <c r="K16" i="1" s="1"/>
  <c r="AY18" i="3"/>
  <c r="K14" i="1" s="1"/>
  <c r="J4" i="1"/>
  <c r="AX22" i="3"/>
  <c r="AY22" i="3" s="1"/>
  <c r="AX9" i="3"/>
  <c r="AY9" i="3" s="1"/>
  <c r="BE22" i="3"/>
  <c r="BK22" i="3"/>
  <c r="BD22" i="3"/>
  <c r="BJ22" i="3"/>
  <c r="BD19" i="3"/>
  <c r="BJ19" i="3"/>
  <c r="BE15" i="3"/>
  <c r="BD11" i="3"/>
  <c r="BK15" i="3"/>
  <c r="BJ11" i="3"/>
  <c r="BL11" i="3"/>
  <c r="BF11" i="3"/>
  <c r="BE11" i="3"/>
  <c r="BK11" i="3"/>
  <c r="BF12" i="3"/>
  <c r="BF16" i="3"/>
  <c r="BJ13" i="3"/>
  <c r="BC10" i="3"/>
  <c r="BF13" i="3"/>
  <c r="BL16" i="3"/>
  <c r="BJ10" i="3"/>
  <c r="BE10" i="3"/>
  <c r="BD13" i="3"/>
  <c r="BL13" i="3"/>
  <c r="BL10" i="3"/>
  <c r="BL12" i="3"/>
  <c r="BC13" i="3"/>
  <c r="BD10" i="3"/>
  <c r="BK13" i="3"/>
  <c r="BI10" i="3"/>
  <c r="BE13" i="3"/>
  <c r="BF10" i="3"/>
  <c r="BI13" i="3"/>
  <c r="BK10" i="3"/>
  <c r="BI11" i="3"/>
  <c r="BK16" i="3"/>
  <c r="BF14" i="3"/>
  <c r="BK17" i="3"/>
  <c r="BJ16" i="3"/>
  <c r="BC14" i="3"/>
  <c r="BE16" i="3"/>
  <c r="BI14" i="3"/>
  <c r="BI9" i="3"/>
  <c r="BI17" i="3"/>
  <c r="BJ14" i="3"/>
  <c r="BJ9" i="3"/>
  <c r="BI16" i="3"/>
  <c r="BJ17" i="3"/>
  <c r="BK14" i="3"/>
  <c r="BL9" i="3"/>
  <c r="BJ12" i="3"/>
  <c r="BK12" i="3"/>
  <c r="BL15" i="3"/>
  <c r="BJ15" i="3"/>
  <c r="BL14" i="3"/>
  <c r="BK9" i="3"/>
  <c r="BI12" i="3"/>
  <c r="BI15" i="3"/>
  <c r="BC9" i="3"/>
  <c r="BD16" i="3"/>
  <c r="BC11" i="3"/>
  <c r="BD17" i="3"/>
  <c r="BD14" i="3"/>
  <c r="BF9" i="3"/>
  <c r="BC16" i="3"/>
  <c r="BD9" i="3"/>
  <c r="BC15" i="3"/>
  <c r="BD15" i="3"/>
  <c r="BF15" i="3"/>
  <c r="BE17" i="3"/>
  <c r="BC12" i="3"/>
  <c r="BD12" i="3"/>
  <c r="BE12" i="3"/>
  <c r="BE14" i="3"/>
  <c r="BE9" i="3"/>
  <c r="BC17" i="3"/>
  <c r="J13" i="1"/>
  <c r="K13" i="1"/>
  <c r="J6" i="1"/>
  <c r="K6" i="1"/>
  <c r="J7" i="1"/>
  <c r="J8" i="1"/>
  <c r="J12" i="1"/>
  <c r="K12" i="1"/>
  <c r="K15" i="1"/>
  <c r="DK9" i="3"/>
  <c r="DL9" i="3" s="1"/>
  <c r="AX27" i="3" l="1"/>
  <c r="AZ27" i="3" s="1"/>
  <c r="K4" i="1"/>
  <c r="J5" i="1"/>
  <c r="J18" i="1"/>
  <c r="K18" i="1"/>
  <c r="J10" i="1"/>
  <c r="K10" i="1"/>
  <c r="J11" i="1"/>
  <c r="K11" i="1"/>
  <c r="K7" i="1"/>
  <c r="J9" i="1"/>
  <c r="K9" i="1"/>
  <c r="K8" i="1"/>
  <c r="J15" i="1"/>
  <c r="K5" i="1"/>
  <c r="CS138" i="3" l="1"/>
  <c r="CS141" i="3" s="1"/>
  <c r="CS9" i="3" l="1"/>
  <c r="Q3" i="5" l="1"/>
  <c r="BT9" i="3" l="1"/>
  <c r="BU9" i="3" s="1"/>
  <c r="BT10" i="3"/>
  <c r="BU10" i="3" s="1"/>
  <c r="CO8" i="3"/>
  <c r="CT9" i="3" s="1"/>
  <c r="CW9" i="3" l="1"/>
  <c r="P3" i="5"/>
  <c r="CP8" i="3"/>
  <c r="CU9" i="3" s="1"/>
  <c r="BT8" i="3"/>
  <c r="BU8" i="3" s="1"/>
  <c r="BT11" i="3" l="1"/>
  <c r="BU11" i="3" s="1"/>
  <c r="BT12" i="3" l="1"/>
  <c r="BU12" i="3" s="1"/>
  <c r="BT13" i="3" l="1"/>
  <c r="BU13" i="3" s="1"/>
  <c r="BT14" i="3" l="1"/>
  <c r="BU14" i="3" s="1"/>
  <c r="BT15" i="3" l="1"/>
  <c r="BU15" i="3" s="1"/>
  <c r="BT16" i="3" l="1"/>
  <c r="BU16" i="3" s="1"/>
  <c r="BT17" i="3" l="1"/>
  <c r="BU17" i="3" s="1"/>
  <c r="BT18" i="3" l="1"/>
  <c r="BU18" i="3" s="1"/>
  <c r="BT19" i="3" l="1"/>
  <c r="BU19" i="3" s="1"/>
  <c r="BT20" i="3" l="1"/>
  <c r="BU20" i="3" s="1"/>
  <c r="BT21" i="3" l="1"/>
  <c r="BU21" i="3" s="1"/>
  <c r="BT22" i="3" l="1"/>
  <c r="BU22" i="3" s="1"/>
  <c r="BT23" i="3" l="1"/>
  <c r="BU23" i="3" s="1"/>
  <c r="BT24" i="3"/>
  <c r="BU24" i="3" s="1"/>
  <c r="BU7" i="3" l="1"/>
  <c r="BV24" i="3" s="1"/>
  <c r="BV14" i="3" l="1"/>
  <c r="BV11" i="3"/>
  <c r="BV17" i="3"/>
  <c r="BV21" i="3"/>
  <c r="BV13" i="3"/>
  <c r="BV22" i="3"/>
  <c r="BV8" i="3"/>
  <c r="CM9" i="3"/>
  <c r="CN9" i="3" s="1"/>
  <c r="BV15" i="3"/>
  <c r="BV10" i="3"/>
  <c r="BV23" i="3"/>
  <c r="BV9" i="3"/>
  <c r="BV12" i="3"/>
  <c r="BV16" i="3"/>
  <c r="BV20" i="3"/>
  <c r="BV18" i="3"/>
  <c r="BV19" i="3"/>
  <c r="CP9" i="3" l="1"/>
  <c r="CU10" i="3" s="1"/>
  <c r="CS10" i="3"/>
  <c r="CO9" i="3"/>
  <c r="CT10" i="3" s="1"/>
  <c r="BV7" i="3"/>
  <c r="CQ82" i="3" s="1"/>
  <c r="BW15" i="3" l="1"/>
  <c r="CQ83" i="3"/>
  <c r="P4" i="5"/>
  <c r="Q4" i="5"/>
  <c r="BW20" i="3"/>
  <c r="BW12" i="3"/>
  <c r="CM10" i="3"/>
  <c r="CN10" i="3" s="1"/>
  <c r="BW16" i="3"/>
  <c r="BW11" i="3"/>
  <c r="BW9" i="3"/>
  <c r="BW10" i="3"/>
  <c r="BW22" i="3"/>
  <c r="BW21" i="3"/>
  <c r="BW24" i="3"/>
  <c r="BW19" i="3"/>
  <c r="BW17" i="3"/>
  <c r="BW14" i="3"/>
  <c r="BW8" i="3"/>
  <c r="BW18" i="3"/>
  <c r="BW23" i="3"/>
  <c r="BW13" i="3"/>
  <c r="CS84" i="3" l="1"/>
  <c r="BW7" i="3"/>
  <c r="CM11" i="3" s="1"/>
  <c r="CN11" i="3" s="1"/>
  <c r="CP11" i="3" s="1"/>
  <c r="CU12" i="3" s="1"/>
  <c r="CS11" i="3"/>
  <c r="CP10" i="3"/>
  <c r="CU11" i="3" s="1"/>
  <c r="CO10" i="3"/>
  <c r="CT11" i="3" s="1"/>
  <c r="CT133" i="3" l="1"/>
  <c r="P25" i="5"/>
  <c r="Q25" i="5"/>
  <c r="CS85" i="3"/>
  <c r="P5" i="5"/>
  <c r="BX16" i="3"/>
  <c r="BX11" i="3"/>
  <c r="BX20" i="3"/>
  <c r="BX15" i="3"/>
  <c r="BX17" i="3"/>
  <c r="BX13" i="3"/>
  <c r="BX10" i="3"/>
  <c r="BX23" i="3"/>
  <c r="CS12" i="3"/>
  <c r="CO11" i="3"/>
  <c r="CT12" i="3" s="1"/>
  <c r="BX21" i="3"/>
  <c r="BX22" i="3"/>
  <c r="BX8" i="3"/>
  <c r="BX12" i="3"/>
  <c r="BX19" i="3"/>
  <c r="BX14" i="3"/>
  <c r="BX9" i="3"/>
  <c r="BX18" i="3"/>
  <c r="BX24" i="3"/>
  <c r="Q5" i="5"/>
  <c r="CS146" i="3" l="1"/>
  <c r="CS86" i="3"/>
  <c r="P6" i="5"/>
  <c r="Q6" i="5"/>
  <c r="BX7" i="3"/>
  <c r="BY8" i="3" s="1"/>
  <c r="CS87" i="3" l="1"/>
  <c r="BY13" i="3"/>
  <c r="BY24" i="3"/>
  <c r="BY20" i="3"/>
  <c r="BY10" i="3"/>
  <c r="BY12" i="3"/>
  <c r="BY17" i="3"/>
  <c r="BY21" i="3"/>
  <c r="BY16" i="3"/>
  <c r="BY19" i="3"/>
  <c r="BY23" i="3"/>
  <c r="BY22" i="3"/>
  <c r="BY18" i="3"/>
  <c r="BY9" i="3"/>
  <c r="BY14" i="3"/>
  <c r="BY11" i="3"/>
  <c r="BY15" i="3"/>
  <c r="CM12" i="3"/>
  <c r="CN12" i="3" s="1"/>
  <c r="CO12" i="3" s="1"/>
  <c r="CT13" i="3" s="1"/>
  <c r="CS88" i="3" l="1"/>
  <c r="P7" i="5"/>
  <c r="CS13" i="3"/>
  <c r="BY7" i="3"/>
  <c r="BZ21" i="3" s="1"/>
  <c r="CP12" i="3"/>
  <c r="CU13" i="3" s="1"/>
  <c r="CS89" i="3" l="1"/>
  <c r="Q7" i="5"/>
  <c r="BZ23" i="3"/>
  <c r="BZ14" i="3"/>
  <c r="BZ20" i="3"/>
  <c r="CM13" i="3"/>
  <c r="CN13" i="3" s="1"/>
  <c r="CP13" i="3" s="1"/>
  <c r="CU14" i="3" s="1"/>
  <c r="BZ16" i="3"/>
  <c r="BZ11" i="3"/>
  <c r="BZ19" i="3"/>
  <c r="BZ17" i="3"/>
  <c r="BZ22" i="3"/>
  <c r="BZ15" i="3"/>
  <c r="BZ13" i="3"/>
  <c r="BZ8" i="3"/>
  <c r="BZ18" i="3"/>
  <c r="BZ9" i="3"/>
  <c r="BZ10" i="3"/>
  <c r="BZ24" i="3"/>
  <c r="BZ12" i="3"/>
  <c r="CS90" i="3" l="1"/>
  <c r="CS14" i="3"/>
  <c r="CO13" i="3"/>
  <c r="CT14" i="3" s="1"/>
  <c r="BZ7" i="3"/>
  <c r="CM14" i="3" s="1"/>
  <c r="CN14" i="3" s="1"/>
  <c r="CS91" i="3" l="1"/>
  <c r="P8" i="5"/>
  <c r="Q8" i="5"/>
  <c r="CS15" i="3"/>
  <c r="Q9" i="5" s="1"/>
  <c r="CO14" i="3"/>
  <c r="CT15" i="3" s="1"/>
  <c r="CA19" i="3"/>
  <c r="CA10" i="3"/>
  <c r="CA8" i="3"/>
  <c r="CA14" i="3"/>
  <c r="CA20" i="3"/>
  <c r="CA18" i="3"/>
  <c r="CA12" i="3"/>
  <c r="CA17" i="3"/>
  <c r="CA11" i="3"/>
  <c r="CA23" i="3"/>
  <c r="CA22" i="3"/>
  <c r="CA15" i="3"/>
  <c r="CA24" i="3"/>
  <c r="CA9" i="3"/>
  <c r="CA13" i="3"/>
  <c r="CA16" i="3"/>
  <c r="CA21" i="3"/>
  <c r="CP14" i="3"/>
  <c r="CU15" i="3" s="1"/>
  <c r="CS92" i="3" l="1"/>
  <c r="P9" i="5"/>
  <c r="CA7" i="3"/>
  <c r="CB13" i="3" s="1"/>
  <c r="CS93" i="3" l="1"/>
  <c r="CB16" i="3"/>
  <c r="CM15" i="3"/>
  <c r="CN15" i="3" s="1"/>
  <c r="CS16" i="3" s="1"/>
  <c r="CB21" i="3"/>
  <c r="CB11" i="3"/>
  <c r="CB14" i="3"/>
  <c r="CB18" i="3"/>
  <c r="CB15" i="3"/>
  <c r="CB24" i="3"/>
  <c r="CB8" i="3"/>
  <c r="CB17" i="3"/>
  <c r="CB12" i="3"/>
  <c r="CB20" i="3"/>
  <c r="CB9" i="3"/>
  <c r="CB23" i="3"/>
  <c r="CB10" i="3"/>
  <c r="CB22" i="3"/>
  <c r="CB19" i="3"/>
  <c r="CS94" i="3" l="1"/>
  <c r="Q10" i="5"/>
  <c r="CO15" i="3"/>
  <c r="CT16" i="3" s="1"/>
  <c r="CP15" i="3"/>
  <c r="CU16" i="3" s="1"/>
  <c r="CB7" i="3"/>
  <c r="CC14" i="3" s="1"/>
  <c r="CS95" i="3" l="1"/>
  <c r="P10" i="5"/>
  <c r="CM16" i="3"/>
  <c r="CN16" i="3" s="1"/>
  <c r="CP16" i="3" s="1"/>
  <c r="CU17" i="3" s="1"/>
  <c r="CC21" i="3"/>
  <c r="CC9" i="3"/>
  <c r="CC22" i="3"/>
  <c r="CC23" i="3"/>
  <c r="CC11" i="3"/>
  <c r="CC10" i="3"/>
  <c r="CC15" i="3"/>
  <c r="CC8" i="3"/>
  <c r="CC16" i="3"/>
  <c r="CC12" i="3"/>
  <c r="CC19" i="3"/>
  <c r="CC20" i="3"/>
  <c r="CC24" i="3"/>
  <c r="CC17" i="3"/>
  <c r="CC18" i="3"/>
  <c r="CC13" i="3"/>
  <c r="CS96" i="3" l="1"/>
  <c r="CO16" i="3"/>
  <c r="CT17" i="3" s="1"/>
  <c r="CC7" i="3"/>
  <c r="CD8" i="3" s="1"/>
  <c r="CS17" i="3"/>
  <c r="CS97" i="3" l="1"/>
  <c r="P11" i="5"/>
  <c r="CD18" i="3"/>
  <c r="CD24" i="3"/>
  <c r="CD13" i="3"/>
  <c r="CD12" i="3"/>
  <c r="CD10" i="3"/>
  <c r="CD22" i="3"/>
  <c r="CD14" i="3"/>
  <c r="CM17" i="3"/>
  <c r="CN17" i="3" s="1"/>
  <c r="CP17" i="3" s="1"/>
  <c r="CU18" i="3" s="1"/>
  <c r="CD11" i="3"/>
  <c r="CD16" i="3"/>
  <c r="CD15" i="3"/>
  <c r="CD9" i="3"/>
  <c r="CD19" i="3"/>
  <c r="CD21" i="3"/>
  <c r="CD23" i="3"/>
  <c r="CD20" i="3"/>
  <c r="CD17" i="3"/>
  <c r="Q11" i="5"/>
  <c r="CS98" i="3" l="1"/>
  <c r="CD7" i="3"/>
  <c r="CE12" i="3" s="1"/>
  <c r="CO17" i="3"/>
  <c r="CT18" i="3" s="1"/>
  <c r="CS18" i="3"/>
  <c r="CS99" i="3" l="1"/>
  <c r="P12" i="5"/>
  <c r="CE19" i="3"/>
  <c r="CE17" i="3"/>
  <c r="CE23" i="3"/>
  <c r="CE24" i="3"/>
  <c r="CM18" i="3"/>
  <c r="CN18" i="3" s="1"/>
  <c r="CP18" i="3" s="1"/>
  <c r="CU19" i="3" s="1"/>
  <c r="CE14" i="3"/>
  <c r="CE15" i="3"/>
  <c r="CE9" i="3"/>
  <c r="CE16" i="3"/>
  <c r="CE13" i="3"/>
  <c r="CE21" i="3"/>
  <c r="CE22" i="3"/>
  <c r="CE20" i="3"/>
  <c r="CE10" i="3"/>
  <c r="CE11" i="3"/>
  <c r="CE18" i="3"/>
  <c r="CE8" i="3"/>
  <c r="Q12" i="5"/>
  <c r="CS100" i="3" l="1"/>
  <c r="CS19" i="3"/>
  <c r="CO18" i="3"/>
  <c r="CT19" i="3" s="1"/>
  <c r="CE7" i="3"/>
  <c r="CS101" i="3" l="1"/>
  <c r="P13" i="5"/>
  <c r="Q13" i="5"/>
  <c r="CF22" i="3"/>
  <c r="CF9" i="3"/>
  <c r="CF11" i="3"/>
  <c r="CM19" i="3"/>
  <c r="CN19" i="3" s="1"/>
  <c r="CF19" i="3"/>
  <c r="CF24" i="3"/>
  <c r="CF13" i="3"/>
  <c r="CF18" i="3"/>
  <c r="CF23" i="3"/>
  <c r="CF8" i="3"/>
  <c r="CF20" i="3"/>
  <c r="CF12" i="3"/>
  <c r="CF17" i="3"/>
  <c r="CF14" i="3"/>
  <c r="CF15" i="3"/>
  <c r="CF21" i="3"/>
  <c r="CF16" i="3"/>
  <c r="CF10" i="3"/>
  <c r="CS102" i="3" l="1"/>
  <c r="CF7" i="3"/>
  <c r="CO19" i="3"/>
  <c r="CT20" i="3" s="1"/>
  <c r="CP19" i="3"/>
  <c r="CU20" i="3" s="1"/>
  <c r="CS20" i="3"/>
  <c r="CS103" i="3" l="1"/>
  <c r="P14" i="5"/>
  <c r="CG16" i="3"/>
  <c r="CG17" i="3"/>
  <c r="CG9" i="3"/>
  <c r="CG14" i="3"/>
  <c r="CG19" i="3"/>
  <c r="CM20" i="3"/>
  <c r="CN20" i="3" s="1"/>
  <c r="CG8" i="3"/>
  <c r="CG21" i="3"/>
  <c r="CG24" i="3"/>
  <c r="CG23" i="3"/>
  <c r="CG22" i="3"/>
  <c r="CG10" i="3"/>
  <c r="CG18" i="3"/>
  <c r="CG15" i="3"/>
  <c r="CG13" i="3"/>
  <c r="CG20" i="3"/>
  <c r="Q14" i="5"/>
  <c r="CG11" i="3"/>
  <c r="CG12" i="3"/>
  <c r="CS104" i="3" l="1"/>
  <c r="CS133" i="3"/>
  <c r="O25" i="5"/>
  <c r="S25" i="5" s="1"/>
  <c r="CW11" i="3"/>
  <c r="CW10" i="3"/>
  <c r="CW12" i="3"/>
  <c r="CW13" i="3"/>
  <c r="CW14" i="3"/>
  <c r="CW15" i="3"/>
  <c r="CW16" i="3"/>
  <c r="CW17" i="3"/>
  <c r="CW18" i="3"/>
  <c r="CW19" i="3"/>
  <c r="CW20" i="3"/>
  <c r="CG7" i="3"/>
  <c r="CH14" i="3" s="1"/>
  <c r="CO20" i="3"/>
  <c r="CT21" i="3" s="1"/>
  <c r="CS21" i="3"/>
  <c r="CP20" i="3"/>
  <c r="CU21" i="3" s="1"/>
  <c r="CS105" i="3" l="1"/>
  <c r="CS106" i="3" s="1"/>
  <c r="CW21" i="3"/>
  <c r="C13" i="5"/>
  <c r="C13" i="6" s="1"/>
  <c r="H14" i="5"/>
  <c r="H14" i="6" s="1"/>
  <c r="M15" i="5"/>
  <c r="M15" i="6" s="1"/>
  <c r="G17" i="5"/>
  <c r="G17" i="6" s="1"/>
  <c r="L18" i="5"/>
  <c r="L18" i="6" s="1"/>
  <c r="F20" i="5"/>
  <c r="F20" i="6" s="1"/>
  <c r="J19" i="5"/>
  <c r="J19" i="6" s="1"/>
  <c r="F14" i="5"/>
  <c r="F14" i="6" s="1"/>
  <c r="H16" i="5"/>
  <c r="H16" i="6" s="1"/>
  <c r="J18" i="5"/>
  <c r="J18" i="6" s="1"/>
  <c r="H20" i="5"/>
  <c r="H20" i="6" s="1"/>
  <c r="G14" i="5"/>
  <c r="G14" i="6" s="1"/>
  <c r="E16" i="5"/>
  <c r="E16" i="6" s="1"/>
  <c r="G18" i="5"/>
  <c r="G18" i="6" s="1"/>
  <c r="I20" i="5"/>
  <c r="I20" i="6" s="1"/>
  <c r="L13" i="5"/>
  <c r="L13" i="6" s="1"/>
  <c r="F15" i="5"/>
  <c r="F15" i="6" s="1"/>
  <c r="K16" i="5"/>
  <c r="K16" i="6" s="1"/>
  <c r="E18" i="5"/>
  <c r="E18" i="6" s="1"/>
  <c r="C15" i="5"/>
  <c r="C15" i="6" s="1"/>
  <c r="K19" i="5"/>
  <c r="K19" i="6" s="1"/>
  <c r="C18" i="5"/>
  <c r="C18" i="6" s="1"/>
  <c r="B14" i="5"/>
  <c r="B14" i="6" s="1"/>
  <c r="B16" i="5"/>
  <c r="B16" i="6" s="1"/>
  <c r="B18" i="5"/>
  <c r="B18" i="6" s="1"/>
  <c r="C17" i="5"/>
  <c r="C17" i="6" s="1"/>
  <c r="J13" i="5"/>
  <c r="J13" i="6" s="1"/>
  <c r="H13" i="5"/>
  <c r="H13" i="6" s="1"/>
  <c r="M13" i="5"/>
  <c r="M13" i="6" s="1"/>
  <c r="B19" i="5"/>
  <c r="B19" i="6" s="1"/>
  <c r="G13" i="5"/>
  <c r="G13" i="6" s="1"/>
  <c r="L14" i="5"/>
  <c r="L14" i="6" s="1"/>
  <c r="F16" i="5"/>
  <c r="F16" i="6" s="1"/>
  <c r="K17" i="5"/>
  <c r="K17" i="6" s="1"/>
  <c r="E19" i="5"/>
  <c r="E19" i="6" s="1"/>
  <c r="J20" i="5"/>
  <c r="J20" i="6" s="1"/>
  <c r="G20" i="5"/>
  <c r="G20" i="6" s="1"/>
  <c r="J14" i="5"/>
  <c r="J14" i="6" s="1"/>
  <c r="L16" i="5"/>
  <c r="L16" i="6" s="1"/>
  <c r="C19" i="5"/>
  <c r="C19" i="6" s="1"/>
  <c r="L20" i="5"/>
  <c r="L20" i="6" s="1"/>
  <c r="K14" i="5"/>
  <c r="K14" i="6" s="1"/>
  <c r="I16" i="5"/>
  <c r="I16" i="6" s="1"/>
  <c r="K18" i="5"/>
  <c r="K18" i="6" s="1"/>
  <c r="M20" i="5"/>
  <c r="M20" i="6" s="1"/>
  <c r="E14" i="5"/>
  <c r="E14" i="6" s="1"/>
  <c r="J15" i="5"/>
  <c r="J15" i="6" s="1"/>
  <c r="D17" i="5"/>
  <c r="D17" i="6" s="1"/>
  <c r="M18" i="5"/>
  <c r="M18" i="6" s="1"/>
  <c r="D16" i="5"/>
  <c r="D16" i="6" s="1"/>
  <c r="C14" i="5"/>
  <c r="C14" i="6" s="1"/>
  <c r="D19" i="5"/>
  <c r="D19" i="6" s="1"/>
  <c r="B20" i="5"/>
  <c r="B20" i="6" s="1"/>
  <c r="D14" i="5"/>
  <c r="D14" i="6" s="1"/>
  <c r="H18" i="5"/>
  <c r="H18" i="6" s="1"/>
  <c r="F19" i="5"/>
  <c r="F19" i="6" s="1"/>
  <c r="K15" i="5"/>
  <c r="K15" i="6" s="1"/>
  <c r="D20" i="5"/>
  <c r="D20" i="6" s="1"/>
  <c r="J17" i="5"/>
  <c r="J17" i="6" s="1"/>
  <c r="M14" i="5"/>
  <c r="M14" i="6" s="1"/>
  <c r="L17" i="5"/>
  <c r="L17" i="6" s="1"/>
  <c r="M16" i="5"/>
  <c r="M16" i="6" s="1"/>
  <c r="B13" i="5"/>
  <c r="B13" i="6" s="1"/>
  <c r="K13" i="5"/>
  <c r="K13" i="6" s="1"/>
  <c r="E15" i="5"/>
  <c r="E15" i="6" s="1"/>
  <c r="J16" i="5"/>
  <c r="J16" i="6" s="1"/>
  <c r="D18" i="5"/>
  <c r="D18" i="6" s="1"/>
  <c r="I19" i="5"/>
  <c r="I19" i="6" s="1"/>
  <c r="I18" i="5"/>
  <c r="I18" i="6" s="1"/>
  <c r="K20" i="5"/>
  <c r="K20" i="6" s="1"/>
  <c r="G15" i="5"/>
  <c r="G15" i="6" s="1"/>
  <c r="I17" i="5"/>
  <c r="I17" i="6" s="1"/>
  <c r="G19" i="5"/>
  <c r="G19" i="6" s="1"/>
  <c r="F13" i="5"/>
  <c r="F13" i="6" s="1"/>
  <c r="D15" i="5"/>
  <c r="D15" i="6" s="1"/>
  <c r="F17" i="5"/>
  <c r="F17" i="6" s="1"/>
  <c r="H19" i="5"/>
  <c r="H19" i="6" s="1"/>
  <c r="D13" i="5"/>
  <c r="D13" i="6" s="1"/>
  <c r="I14" i="5"/>
  <c r="I14" i="6" s="1"/>
  <c r="C16" i="5"/>
  <c r="C16" i="6" s="1"/>
  <c r="H17" i="5"/>
  <c r="H17" i="6" s="1"/>
  <c r="C20" i="5"/>
  <c r="C20" i="6" s="1"/>
  <c r="E17" i="5"/>
  <c r="E17" i="6" s="1"/>
  <c r="L15" i="5"/>
  <c r="L15" i="6" s="1"/>
  <c r="E20" i="5"/>
  <c r="E20" i="6" s="1"/>
  <c r="B15" i="5"/>
  <c r="B15" i="6" s="1"/>
  <c r="B17" i="5"/>
  <c r="B17" i="6" s="1"/>
  <c r="I15" i="5"/>
  <c r="I15" i="6" s="1"/>
  <c r="M19" i="5"/>
  <c r="M19" i="6" s="1"/>
  <c r="I13" i="5"/>
  <c r="I13" i="6" s="1"/>
  <c r="M17" i="5"/>
  <c r="M17" i="6" s="1"/>
  <c r="H15" i="5"/>
  <c r="H15" i="6" s="1"/>
  <c r="L19" i="5"/>
  <c r="L19" i="6" s="1"/>
  <c r="G16" i="5"/>
  <c r="G16" i="6" s="1"/>
  <c r="F18" i="5"/>
  <c r="F18" i="6" s="1"/>
  <c r="E13" i="5"/>
  <c r="E13" i="6" s="1"/>
  <c r="CS142" i="3"/>
  <c r="CS145" i="3"/>
  <c r="CS134" i="3"/>
  <c r="P15" i="5"/>
  <c r="CH13" i="3"/>
  <c r="CH17" i="3"/>
  <c r="CH16" i="3"/>
  <c r="CH23" i="3"/>
  <c r="CH8" i="3"/>
  <c r="CH12" i="3"/>
  <c r="CH24" i="3"/>
  <c r="CH22" i="3"/>
  <c r="CM21" i="3"/>
  <c r="CN21" i="3" s="1"/>
  <c r="CH19" i="3"/>
  <c r="CH11" i="3"/>
  <c r="CH9" i="3"/>
  <c r="CH15" i="3"/>
  <c r="CH18" i="3"/>
  <c r="CH20" i="3"/>
  <c r="Q15" i="5"/>
  <c r="CH21" i="3"/>
  <c r="CH10" i="3"/>
  <c r="CS107" i="3" l="1"/>
  <c r="CS22" i="3"/>
  <c r="CO21" i="3"/>
  <c r="CT22" i="3" s="1"/>
  <c r="CP21" i="3"/>
  <c r="CU22" i="3" s="1"/>
  <c r="CH7" i="3"/>
  <c r="CW22" i="3" l="1"/>
  <c r="CS108" i="3"/>
  <c r="P16" i="5"/>
  <c r="CI10" i="3"/>
  <c r="CI13" i="3"/>
  <c r="CI14" i="3"/>
  <c r="CI12" i="3"/>
  <c r="CI21" i="3"/>
  <c r="CI8" i="3"/>
  <c r="CI16" i="3"/>
  <c r="CI9" i="3"/>
  <c r="CI19" i="3"/>
  <c r="CI23" i="3"/>
  <c r="CI11" i="3"/>
  <c r="CM22" i="3"/>
  <c r="CN22" i="3" s="1"/>
  <c r="CI15" i="3"/>
  <c r="CI24" i="3"/>
  <c r="CI18" i="3"/>
  <c r="CI20" i="3"/>
  <c r="CI17" i="3"/>
  <c r="CI22" i="3"/>
  <c r="Q16" i="5"/>
  <c r="CS109" i="3" l="1"/>
  <c r="CI7" i="3"/>
  <c r="CJ23" i="3" s="1"/>
  <c r="CO22" i="3"/>
  <c r="CT23" i="3" s="1"/>
  <c r="CS23" i="3"/>
  <c r="CP22" i="3"/>
  <c r="CU23" i="3" s="1"/>
  <c r="CW23" i="3" l="1"/>
  <c r="CS110" i="3"/>
  <c r="P17" i="5"/>
  <c r="CJ13" i="3"/>
  <c r="CJ19" i="3"/>
  <c r="CJ14" i="3"/>
  <c r="CJ11" i="3"/>
  <c r="CJ21" i="3"/>
  <c r="CJ24" i="3"/>
  <c r="CJ8" i="3"/>
  <c r="CJ22" i="3"/>
  <c r="CJ15" i="3"/>
  <c r="CJ18" i="3"/>
  <c r="CJ12" i="3"/>
  <c r="CJ17" i="3"/>
  <c r="CM23" i="3"/>
  <c r="CN23" i="3" s="1"/>
  <c r="CJ16" i="3"/>
  <c r="CJ10" i="3"/>
  <c r="Q17" i="5"/>
  <c r="CJ9" i="3"/>
  <c r="CJ20" i="3"/>
  <c r="CS111" i="3" l="1"/>
  <c r="CJ7" i="3"/>
  <c r="CM24" i="3" s="1"/>
  <c r="CN24" i="3" s="1"/>
  <c r="CP23" i="3"/>
  <c r="CU24" i="3" s="1"/>
  <c r="CS24" i="3"/>
  <c r="CO23" i="3"/>
  <c r="CT24" i="3" s="1"/>
  <c r="CW24" i="3" l="1"/>
  <c r="CS112" i="3"/>
  <c r="P18" i="5"/>
  <c r="Q18" i="5"/>
  <c r="CP24" i="3"/>
  <c r="CU25" i="3" s="1"/>
  <c r="CS25" i="3"/>
  <c r="CQ28" i="3" s="1"/>
  <c r="CO24" i="3"/>
  <c r="CT25" i="3" s="1"/>
  <c r="CT5" i="3" l="1"/>
  <c r="CT4" i="3"/>
  <c r="CS113" i="3"/>
  <c r="CW25" i="3"/>
  <c r="CQ27" i="3"/>
  <c r="P19" i="5"/>
  <c r="P22" i="5" s="1"/>
  <c r="Q19" i="5"/>
  <c r="Q22" i="5" s="1"/>
  <c r="CW113" i="3" l="1"/>
  <c r="CW83" i="3"/>
  <c r="CW84" i="3"/>
  <c r="CW85" i="3"/>
  <c r="CW86" i="3"/>
  <c r="CW87" i="3"/>
  <c r="CW88" i="3"/>
  <c r="CW89" i="3"/>
  <c r="CW90" i="3"/>
  <c r="CW91" i="3"/>
  <c r="CW92" i="3"/>
  <c r="CW93" i="3"/>
  <c r="CW94" i="3"/>
  <c r="CW95" i="3"/>
  <c r="CW96" i="3"/>
  <c r="CW97" i="3"/>
  <c r="CW98" i="3"/>
  <c r="CW99" i="3"/>
  <c r="CW100" i="3"/>
  <c r="CW101" i="3"/>
  <c r="CW102" i="3"/>
  <c r="CW103" i="3"/>
  <c r="CW104" i="3"/>
  <c r="CW106" i="3"/>
  <c r="CW105" i="3"/>
  <c r="CW107" i="3"/>
  <c r="CW108" i="3"/>
  <c r="CW109" i="3"/>
  <c r="CW110" i="3"/>
  <c r="CW111" i="3"/>
  <c r="CW112" i="3"/>
  <c r="CS114" i="3"/>
  <c r="CW114" i="3" s="1"/>
  <c r="CQ29" i="3"/>
  <c r="CS29" i="3"/>
  <c r="CW29" i="3" s="1"/>
  <c r="P21" i="5"/>
  <c r="Q21" i="5"/>
  <c r="CS115" i="3" l="1"/>
  <c r="CW115" i="3" s="1"/>
  <c r="CS30" i="3"/>
  <c r="CW30" i="3" s="1"/>
  <c r="CS116" i="3" l="1"/>
  <c r="CW116" i="3" s="1"/>
  <c r="CS31" i="3"/>
  <c r="CW31" i="3" s="1"/>
  <c r="CS117" i="3" l="1"/>
  <c r="CW117" i="3" s="1"/>
  <c r="CS32" i="3"/>
  <c r="CW32" i="3" s="1"/>
  <c r="CS118" i="3" l="1"/>
  <c r="CW118" i="3" s="1"/>
  <c r="CS33" i="3"/>
  <c r="CW33" i="3" s="1"/>
  <c r="CS119" i="3" l="1"/>
  <c r="CW119" i="3" s="1"/>
  <c r="CS34" i="3"/>
  <c r="CW34" i="3" s="1"/>
  <c r="CS120" i="3" l="1"/>
  <c r="CW120" i="3" s="1"/>
  <c r="CS35" i="3"/>
  <c r="CW35" i="3" s="1"/>
  <c r="CS121" i="3" l="1"/>
  <c r="CW121" i="3" s="1"/>
  <c r="CS36" i="3"/>
  <c r="CW36" i="3" s="1"/>
  <c r="CS122" i="3" l="1"/>
  <c r="CW122" i="3" s="1"/>
  <c r="CS37" i="3"/>
  <c r="CW37" i="3" s="1"/>
  <c r="CS123" i="3" l="1"/>
  <c r="CW123" i="3" s="1"/>
  <c r="CS38" i="3"/>
  <c r="CW38" i="3" s="1"/>
  <c r="CS39" i="3" l="1"/>
  <c r="CW39" i="3" s="1"/>
  <c r="CS40" i="3" l="1"/>
  <c r="CW40" i="3" s="1"/>
  <c r="CS41" i="3" l="1"/>
  <c r="CW41" i="3" s="1"/>
  <c r="CS42" i="3" l="1"/>
  <c r="CW42" i="3" s="1"/>
  <c r="CS43" i="3" l="1"/>
  <c r="CW43" i="3" s="1"/>
  <c r="CS44" i="3" l="1"/>
  <c r="CW44" i="3" s="1"/>
  <c r="CS45" i="3" l="1"/>
  <c r="CW45" i="3" s="1"/>
  <c r="CS46" i="3" l="1"/>
  <c r="CW46" i="3" s="1"/>
  <c r="CS47" i="3" l="1"/>
  <c r="CW47" i="3" s="1"/>
  <c r="CS48" i="3" l="1"/>
  <c r="CW48" i="3" s="1"/>
  <c r="CS49" i="3" l="1"/>
  <c r="CW49" i="3" s="1"/>
  <c r="CS50" i="3" l="1"/>
  <c r="CW50" i="3" s="1"/>
  <c r="CS51" i="3" l="1"/>
  <c r="CW51" i="3" s="1"/>
  <c r="CS52" i="3" l="1"/>
  <c r="CW52" i="3" s="1"/>
  <c r="CS53" i="3" l="1"/>
  <c r="CW53" i="3" s="1"/>
  <c r="CS54" i="3" l="1"/>
  <c r="CW54" i="3" s="1"/>
  <c r="CS55" i="3" l="1"/>
  <c r="CW55" i="3" s="1"/>
  <c r="CS56" i="3" l="1"/>
  <c r="CW56" i="3" s="1"/>
  <c r="CS57" i="3" l="1"/>
  <c r="CW57" i="3" s="1"/>
  <c r="CS58" i="3" l="1"/>
  <c r="CW58" i="3" s="1"/>
  <c r="CS59" i="3" l="1"/>
  <c r="CW59" i="3" s="1"/>
  <c r="CS60" i="3" l="1"/>
  <c r="CW60" i="3" s="1"/>
  <c r="CS61" i="3" l="1"/>
  <c r="CW61" i="3" s="1"/>
  <c r="CS62" i="3" l="1"/>
  <c r="CW62" i="3" s="1"/>
  <c r="CS63" i="3" l="1"/>
  <c r="CW63" i="3" s="1"/>
  <c r="CS64" i="3" l="1"/>
  <c r="CW64" i="3" s="1"/>
  <c r="CS65" i="3" l="1"/>
  <c r="CW65" i="3" s="1"/>
  <c r="CS66" i="3" l="1"/>
  <c r="CW66" i="3" s="1"/>
  <c r="CS67" i="3" l="1"/>
  <c r="CW67" i="3" s="1"/>
  <c r="CS68" i="3" l="1"/>
  <c r="CW68" i="3" s="1"/>
  <c r="CS69" i="3" l="1"/>
  <c r="CW69" i="3" s="1"/>
  <c r="CS70" i="3" l="1"/>
  <c r="CW70" i="3" s="1"/>
  <c r="CS71" i="3" l="1"/>
  <c r="CW71" i="3" s="1"/>
  <c r="CS72" i="3" l="1"/>
  <c r="CW72" i="3" s="1"/>
  <c r="CS73" i="3" l="1"/>
  <c r="CW73" i="3" s="1"/>
  <c r="CS74" i="3" l="1"/>
  <c r="CW74" i="3" s="1"/>
  <c r="CS75" i="3" l="1"/>
  <c r="CW75" i="3" s="1"/>
  <c r="CS76" i="3" l="1"/>
  <c r="CW76" i="3" s="1"/>
  <c r="CS77" i="3" l="1"/>
  <c r="CW77" i="3" s="1"/>
  <c r="CS78" i="3" l="1"/>
  <c r="CW78" i="3" s="1"/>
  <c r="CS79" i="3" l="1"/>
  <c r="CW79" i="3" s="1"/>
</calcChain>
</file>

<file path=xl/sharedStrings.xml><?xml version="1.0" encoding="utf-8"?>
<sst xmlns="http://schemas.openxmlformats.org/spreadsheetml/2006/main" count="526" uniqueCount="135">
  <si>
    <t>Concentration</t>
  </si>
  <si>
    <t>Average</t>
  </si>
  <si>
    <t>SD</t>
  </si>
  <si>
    <t>-</t>
  </si>
  <si>
    <t>Signal</t>
  </si>
  <si>
    <t>A</t>
  </si>
  <si>
    <t>B</t>
  </si>
  <si>
    <t>C</t>
  </si>
  <si>
    <t>D</t>
  </si>
  <si>
    <t>E</t>
  </si>
  <si>
    <t>F</t>
  </si>
  <si>
    <t>G</t>
  </si>
  <si>
    <t>H</t>
  </si>
  <si>
    <t>CONCENTRATION</t>
  </si>
  <si>
    <t xml:space="preserve">RAW DATA </t>
  </si>
  <si>
    <t>Y-Intercept</t>
  </si>
  <si>
    <t>Slope</t>
  </si>
  <si>
    <t>Measured - Regression</t>
  </si>
  <si>
    <t>Equation - TEXT</t>
  </si>
  <si>
    <r>
      <t>R</t>
    </r>
    <r>
      <rPr>
        <b/>
        <vertAlign val="superscript"/>
        <sz val="11"/>
        <color theme="1"/>
        <rFont val="Calibri"/>
        <family val="2"/>
        <scheme val="minor"/>
      </rPr>
      <t>2</t>
    </r>
  </si>
  <si>
    <t>Value</t>
  </si>
  <si>
    <t>Text</t>
  </si>
  <si>
    <t>Max</t>
  </si>
  <si>
    <t>Min</t>
  </si>
  <si>
    <t>% Error</t>
  </si>
  <si>
    <t>Average 
Signal</t>
  </si>
  <si>
    <t>Standard 
Deviation</t>
  </si>
  <si>
    <t>STANDARD CURVE INPUT</t>
  </si>
  <si>
    <t>REGRESSION ANALYSIS</t>
  </si>
  <si>
    <t>Log-Log Linear Regression</t>
  </si>
  <si>
    <t>Log-Log Text</t>
  </si>
  <si>
    <t>Blank</t>
  </si>
  <si>
    <t>Std Dev</t>
  </si>
  <si>
    <t>b</t>
  </si>
  <si>
    <t>m</t>
  </si>
  <si>
    <t>X Mean</t>
  </si>
  <si>
    <t>Y Mean</t>
  </si>
  <si>
    <t>x - X Mean</t>
  </si>
  <si>
    <t>y - Y Mean</t>
  </si>
  <si>
    <t>x*y</t>
  </si>
  <si>
    <t>x^2</t>
  </si>
  <si>
    <t>y^2</t>
  </si>
  <si>
    <t>(x-X)*(y-Y)</t>
  </si>
  <si>
    <t>(x-X)^2</t>
  </si>
  <si>
    <t>y = m*x +b</t>
  </si>
  <si>
    <t>Count</t>
  </si>
  <si>
    <t>Input Row</t>
  </si>
  <si>
    <t>Input Column</t>
  </si>
  <si>
    <t>Raw Value</t>
  </si>
  <si>
    <t>Raw Concentration</t>
  </si>
  <si>
    <t>Adj Conc</t>
  </si>
  <si>
    <t>Adj Value</t>
  </si>
  <si>
    <t>Filtered Conc</t>
  </si>
  <si>
    <t>Filtered Value</t>
  </si>
  <si>
    <t>Intercept</t>
  </si>
  <si>
    <t>Avg at 0</t>
  </si>
  <si>
    <t>Filt Conc</t>
  </si>
  <si>
    <t>Residual</t>
  </si>
  <si>
    <t>Matches Excel</t>
  </si>
  <si>
    <t>Variable</t>
  </si>
  <si>
    <t>Calc Conc</t>
  </si>
  <si>
    <t>Avg Lower Bound</t>
  </si>
  <si>
    <t>Avg Higher Bound</t>
  </si>
  <si>
    <t>Std Lower Bound</t>
  </si>
  <si>
    <t>Std Higher Bound</t>
  </si>
  <si>
    <t>Outlier Analysis by Average</t>
  </si>
  <si>
    <t>Outlier Analysis by Std Dev</t>
  </si>
  <si>
    <t>Avg Factor</t>
  </si>
  <si>
    <t>Std Dev Factor</t>
  </si>
  <si>
    <t>Conc</t>
  </si>
  <si>
    <t>Avg</t>
  </si>
  <si>
    <t>Std</t>
  </si>
  <si>
    <t>Sort Conc</t>
  </si>
  <si>
    <t>Graph Conc</t>
  </si>
  <si>
    <t>Graph Avg</t>
  </si>
  <si>
    <t>Graph Std</t>
  </si>
  <si>
    <t>Warning Key</t>
  </si>
  <si>
    <t>Please enter a concentration</t>
  </si>
  <si>
    <t>Recommendation: enter at least three measured values</t>
  </si>
  <si>
    <t>Invalid entry</t>
  </si>
  <si>
    <t>Percent error is large</t>
  </si>
  <si>
    <t>Value 1</t>
  </si>
  <si>
    <t>Value 2</t>
  </si>
  <si>
    <t>Value 3</t>
  </si>
  <si>
    <t>Value 4</t>
  </si>
  <si>
    <t>Column</t>
  </si>
  <si>
    <t>Conc 1</t>
  </si>
  <si>
    <t>Conc 2</t>
  </si>
  <si>
    <t>Conc 3</t>
  </si>
  <si>
    <t>Conc 4</t>
  </si>
  <si>
    <t>Conc 5</t>
  </si>
  <si>
    <t>Conc 6</t>
  </si>
  <si>
    <t>Conc 7</t>
  </si>
  <si>
    <t>Conc 8</t>
  </si>
  <si>
    <t>Conc 9</t>
  </si>
  <si>
    <t>Conc 10</t>
  </si>
  <si>
    <t>Conc 11</t>
  </si>
  <si>
    <t>Conc 12</t>
  </si>
  <si>
    <t>Conc 13</t>
  </si>
  <si>
    <t>Conc 14</t>
  </si>
  <si>
    <t>Conc 15</t>
  </si>
  <si>
    <t>Conc 16</t>
  </si>
  <si>
    <t>Conc 17</t>
  </si>
  <si>
    <t>Sorted Table of Values for Graph</t>
  </si>
  <si>
    <t>Unsorted Table for Graph</t>
  </si>
  <si>
    <t>Sorted Conc</t>
  </si>
  <si>
    <t>Optional Regression by "Hand"</t>
  </si>
  <si>
    <t>Sorting Mechanism</t>
  </si>
  <si>
    <t>Mechanism for "StdDevIF(…)"</t>
  </si>
  <si>
    <t>List format of input table</t>
  </si>
  <si>
    <t>Inputs filtered for blanks, non-numeric, and negative concentrations</t>
  </si>
  <si>
    <t>In Error</t>
  </si>
  <si>
    <t>Empty:</t>
  </si>
  <si>
    <t>Directions</t>
  </si>
  <si>
    <t>Enter concentrations in first column</t>
  </si>
  <si>
    <t>Enter corresponding measured values in remaining columns</t>
  </si>
  <si>
    <t>Empty</t>
  </si>
  <si>
    <t>Calculated Signal</t>
  </si>
  <si>
    <t>Full Standard Curve Regression</t>
  </si>
  <si>
    <t>Interval</t>
  </si>
  <si>
    <t>N/A</t>
  </si>
  <si>
    <t>Step</t>
  </si>
  <si>
    <t>Zoomed-In Standard Curve</t>
  </si>
  <si>
    <t>Tables for Graphs</t>
  </si>
  <si>
    <t>2 Values:</t>
  </si>
  <si>
    <t>Int</t>
  </si>
  <si>
    <t>Has Zero</t>
  </si>
  <si>
    <t>Below lower limit of detection - excluded from curve</t>
  </si>
  <si>
    <t>Measured Value
(i.e. Optical Density)</t>
  </si>
  <si>
    <t>Residuals
(Difference in Curve vs. Data)</t>
  </si>
  <si>
    <t>© Emulate, Inc., 2019.  All rights reserved.</t>
  </si>
  <si>
    <t>The technology disclosed in this document may be covered by one or more patents or patent applications owned by or licensed to Emulate, Inc. No license is granted herein. Further information is available by contacting Emulate.</t>
  </si>
  <si>
    <t>Application Note</t>
  </si>
  <si>
    <t>The technology disclosed in this document may be covered by one or more patents or patent applications owned by or licensed to Emulate, Inc. 
No license is granted herein. Further information is available by contacting Emulate.</t>
  </si>
  <si>
    <t xml:space="preserve">The measurements made using many analytical instruments, like plate readers, require the conversion from a raw signal to a concentration or other known readout. For example, a ubiquitous Organ-Chip readout is the concentration of a given substance (either biological or pharmaceutical), in the Chip effluent. Typical assays on a plate reader, however, yield a raw signal, like optical density or fluorescence intensity. The conversion from signal intensity to the readout of interest is performed using a standard curve.
The standard curve process requires: first, the preparation of solutions of known concentrations; second, the quantification of the signal intensity of those solutions on an analytical instrument like a plate reader; and third, the establishment of a relationship between the measured signal and known concentrations through some curve fitting method. This relationship can then be used to convert the measured signal intensity from experimental samples to the particular readout, like concentration.
Like other standard curve calculators, the calculator within this excel can be used to establish the relationship between the measured signal from an analytical instrument to known concentrations. After entering the measured signal and the corresponding known concentrations in the "Standard Curve" tab, a curve is fit to the data using a log-log linear regression, which minimizes the percent error between the data and the fitted curve. This ensures a "best-fit" for both relatively low and high concentrations. The equation corresponding to this curve is displayed on a plot of the data/best-fit curve and additionally saved in the calculator's memory to convert the signal from experimental samples of unknown concentrations.
To analyze the results from an entire plate, simply copy and paste plate reader results/signal into the tab marked "Measurement"; the calculator will take the equation found in the "Standard Curve" tab and apply it to the signal in order to automatically calculate and display the corresponding readout. While this readout will usually be concentration, this calculator applies broadly to any readout and any signal. The results can be copied and pasted for further processing and analysis (e.g. using an output like "effluent concentrations" of a tracer molecule to then calculate apparent permeability).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</si>
</sst>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
    <numFmt numFmtId="166" formatCode="0.000000"/>
    <numFmt numFmtId="167" formatCode="0.00000"/>
    <numFmt numFmtId="168" formatCode="0.0000%"/>
    <numFmt numFmtId="169" formatCode="0.0E+00"/>
  </numFmts>
  <fonts count="19"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1"/>
      <name val="Calibri"/>
      <family val="2"/>
      <scheme val="minor"/>
    </font>
    <font>
      <sz val="8"/>
      <name val="Calibri"/>
      <family val="2"/>
      <scheme val="minor"/>
    </font>
    <font>
      <sz val="11"/>
      <color theme="1"/>
      <name val="Arial"/>
      <family val="2"/>
    </font>
    <font>
      <b/>
      <sz val="11"/>
      <color theme="1"/>
      <name val="Arial"/>
      <family val="2"/>
    </font>
    <font>
      <sz val="11"/>
      <color theme="0"/>
      <name val="Arial"/>
      <family val="2"/>
    </font>
    <font>
      <b/>
      <sz val="11"/>
      <color theme="0"/>
      <name val="Arial"/>
      <family val="2"/>
    </font>
    <font>
      <b/>
      <sz val="11"/>
      <color rgb="FFFF0000"/>
      <name val="Arial"/>
      <family val="2"/>
    </font>
    <font>
      <sz val="11"/>
      <color theme="0" tint="-0.499984740745262"/>
      <name val="Arial"/>
      <family val="2"/>
    </font>
    <font>
      <b/>
      <sz val="14"/>
      <color rgb="FF949494"/>
      <name val="Arial"/>
      <family val="2"/>
    </font>
    <font>
      <sz val="11"/>
      <color rgb="FF949494"/>
      <name val="Arial"/>
      <family val="2"/>
    </font>
    <font>
      <b/>
      <sz val="18"/>
      <color rgb="FF949494"/>
      <name val="Arial"/>
      <family val="2"/>
    </font>
    <font>
      <b/>
      <sz val="11"/>
      <color rgb="FF949494"/>
      <name val="Arial"/>
      <family val="2"/>
    </font>
    <font>
      <sz val="10"/>
      <color rgb="FF949494"/>
      <name val="Arial"/>
      <family val="2"/>
    </font>
    <font>
      <sz val="12"/>
      <color rgb="FF949494"/>
      <name val="Arial"/>
      <family val="2"/>
    </font>
    <font>
      <sz val="10"/>
      <color rgb="FF9D9FA2"/>
      <name val="Arial"/>
      <family val="2"/>
    </font>
    <font>
      <b/>
      <sz val="10"/>
      <color theme="1" tint="0.499984740745262"/>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9999"/>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5050"/>
        <bgColor indexed="64"/>
      </patternFill>
    </fill>
    <fill>
      <patternFill patternType="solid">
        <fgColor rgb="FFFFCCCC"/>
        <bgColor indexed="64"/>
      </patternFill>
    </fill>
    <fill>
      <patternFill patternType="solid">
        <fgColor theme="2"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double">
        <color indexed="64"/>
      </top>
      <bottom/>
      <diagonal/>
    </border>
    <border>
      <left style="medium">
        <color theme="6"/>
      </left>
      <right style="thin">
        <color indexed="64"/>
      </right>
      <top/>
      <bottom style="medium">
        <color theme="6"/>
      </bottom>
      <diagonal/>
    </border>
    <border>
      <left style="thin">
        <color indexed="64"/>
      </left>
      <right style="thin">
        <color indexed="64"/>
      </right>
      <top/>
      <bottom style="medium">
        <color theme="6"/>
      </bottom>
      <diagonal/>
    </border>
    <border>
      <left style="thin">
        <color theme="6"/>
      </left>
      <right style="thin">
        <color theme="6"/>
      </right>
      <top style="thin">
        <color theme="6"/>
      </top>
      <bottom style="thin">
        <color theme="6"/>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thin">
        <color theme="6"/>
      </left>
      <right style="thin">
        <color theme="6"/>
      </right>
      <top/>
      <bottom style="thin">
        <color theme="6"/>
      </bottom>
      <diagonal/>
    </border>
    <border>
      <left style="medium">
        <color theme="6"/>
      </left>
      <right/>
      <top style="medium">
        <color theme="6"/>
      </top>
      <bottom style="medium">
        <color theme="6"/>
      </bottom>
      <diagonal/>
    </border>
    <border>
      <left/>
      <right/>
      <top style="medium">
        <color theme="6"/>
      </top>
      <bottom style="medium">
        <color theme="6"/>
      </bottom>
      <diagonal/>
    </border>
    <border>
      <left/>
      <right style="medium">
        <color theme="6"/>
      </right>
      <top style="medium">
        <color theme="6"/>
      </top>
      <bottom style="medium">
        <color theme="6"/>
      </bottom>
      <diagonal/>
    </border>
    <border>
      <left style="medium">
        <color theme="6"/>
      </left>
      <right style="thin">
        <color theme="6"/>
      </right>
      <top/>
      <bottom style="thin">
        <color theme="6"/>
      </bottom>
      <diagonal/>
    </border>
    <border>
      <left style="thin">
        <color theme="6"/>
      </left>
      <right style="medium">
        <color theme="6"/>
      </right>
      <top/>
      <bottom style="thin">
        <color theme="6"/>
      </bottom>
      <diagonal/>
    </border>
    <border>
      <left style="medium">
        <color theme="6"/>
      </left>
      <right style="thin">
        <color theme="6"/>
      </right>
      <top style="thin">
        <color theme="6"/>
      </top>
      <bottom style="thin">
        <color theme="6"/>
      </bottom>
      <diagonal/>
    </border>
    <border>
      <left style="thin">
        <color theme="6"/>
      </left>
      <right style="medium">
        <color theme="6"/>
      </right>
      <top style="thin">
        <color theme="6"/>
      </top>
      <bottom style="thin">
        <color theme="6"/>
      </bottom>
      <diagonal/>
    </border>
    <border>
      <left style="medium">
        <color theme="6"/>
      </left>
      <right style="thin">
        <color theme="6"/>
      </right>
      <top style="thin">
        <color theme="6"/>
      </top>
      <bottom style="medium">
        <color theme="6"/>
      </bottom>
      <diagonal/>
    </border>
    <border>
      <left style="thin">
        <color theme="6"/>
      </left>
      <right style="thin">
        <color theme="6"/>
      </right>
      <top style="thin">
        <color theme="6"/>
      </top>
      <bottom style="medium">
        <color theme="6"/>
      </bottom>
      <diagonal/>
    </border>
    <border>
      <left style="thin">
        <color theme="6"/>
      </left>
      <right style="medium">
        <color theme="6"/>
      </right>
      <top style="thin">
        <color theme="6"/>
      </top>
      <bottom style="medium">
        <color theme="6"/>
      </bottom>
      <diagonal/>
    </border>
    <border>
      <left style="medium">
        <color theme="6"/>
      </left>
      <right style="thin">
        <color theme="6"/>
      </right>
      <top style="medium">
        <color theme="6"/>
      </top>
      <bottom style="double">
        <color theme="6"/>
      </bottom>
      <diagonal/>
    </border>
    <border>
      <left style="thin">
        <color theme="6"/>
      </left>
      <right style="thin">
        <color theme="6"/>
      </right>
      <top style="medium">
        <color theme="6"/>
      </top>
      <bottom style="double">
        <color theme="6"/>
      </bottom>
      <diagonal/>
    </border>
    <border>
      <left style="thin">
        <color theme="6"/>
      </left>
      <right style="medium">
        <color theme="6"/>
      </right>
      <top style="medium">
        <color theme="6"/>
      </top>
      <bottom style="double">
        <color theme="6"/>
      </bottom>
      <diagonal/>
    </border>
    <border>
      <left style="medium">
        <color theme="6"/>
      </left>
      <right style="thin">
        <color indexed="64"/>
      </right>
      <top style="medium">
        <color theme="6"/>
      </top>
      <bottom/>
      <diagonal/>
    </border>
    <border>
      <left style="thin">
        <color indexed="64"/>
      </left>
      <right style="thin">
        <color indexed="64"/>
      </right>
      <top style="medium">
        <color theme="6"/>
      </top>
      <bottom/>
      <diagonal/>
    </border>
    <border>
      <left style="thin">
        <color indexed="64"/>
      </left>
      <right style="medium">
        <color theme="6"/>
      </right>
      <top style="medium">
        <color theme="6"/>
      </top>
      <bottom/>
      <diagonal/>
    </border>
    <border>
      <left style="thin">
        <color indexed="64"/>
      </left>
      <right style="medium">
        <color theme="6"/>
      </right>
      <top/>
      <bottom style="medium">
        <color theme="6"/>
      </bottom>
      <diagonal/>
    </border>
    <border>
      <left style="medium">
        <color theme="6"/>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style="thin">
        <color indexed="64"/>
      </left>
      <right style="medium">
        <color theme="6"/>
      </right>
      <top style="thin">
        <color theme="6"/>
      </top>
      <bottom style="thin">
        <color theme="6"/>
      </bottom>
      <diagonal/>
    </border>
    <border>
      <left style="medium">
        <color theme="6"/>
      </left>
      <right style="thin">
        <color theme="6"/>
      </right>
      <top style="medium">
        <color theme="6"/>
      </top>
      <bottom style="thin">
        <color theme="6"/>
      </bottom>
      <diagonal/>
    </border>
    <border>
      <left style="thin">
        <color theme="6"/>
      </left>
      <right style="thin">
        <color theme="6"/>
      </right>
      <top style="medium">
        <color theme="6"/>
      </top>
      <bottom style="thin">
        <color theme="6"/>
      </bottom>
      <diagonal/>
    </border>
    <border>
      <left style="thin">
        <color theme="6"/>
      </left>
      <right style="medium">
        <color theme="6"/>
      </right>
      <top style="medium">
        <color theme="6"/>
      </top>
      <bottom style="thin">
        <color theme="6"/>
      </bottom>
      <diagonal/>
    </border>
  </borders>
  <cellStyleXfs count="2">
    <xf numFmtId="0" fontId="0" fillId="0" borderId="0"/>
    <xf numFmtId="9" fontId="3" fillId="0" borderId="0" applyFont="0" applyFill="0" applyBorder="0" applyAlignment="0" applyProtection="0"/>
  </cellStyleXfs>
  <cellXfs count="226">
    <xf numFmtId="0" fontId="0" fillId="0" borderId="0" xfId="0"/>
    <xf numFmtId="0" fontId="0" fillId="0" borderId="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0" borderId="0" xfId="0" applyBorder="1"/>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ill="1" applyBorder="1" applyAlignment="1">
      <alignment horizontal="center"/>
    </xf>
    <xf numFmtId="0" fontId="0" fillId="0" borderId="0" xfId="0" applyFont="1"/>
    <xf numFmtId="0" fontId="0" fillId="0" borderId="0" xfId="0" applyFont="1" applyAlignment="1">
      <alignment horizontal="center" vertical="center"/>
    </xf>
    <xf numFmtId="2" fontId="0" fillId="0" borderId="0" xfId="0"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0" xfId="0" applyFont="1" applyBorder="1"/>
    <xf numFmtId="2" fontId="0" fillId="0" borderId="0" xfId="0" applyNumberFormat="1" applyBorder="1" applyAlignment="1">
      <alignment horizontal="center" vertical="center"/>
    </xf>
    <xf numFmtId="0" fontId="0" fillId="0" borderId="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1" fontId="0" fillId="0" borderId="0" xfId="0" applyNumberFormat="1" applyAlignment="1"/>
    <xf numFmtId="164"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0" xfId="0" applyFont="1" applyBorder="1" applyAlignment="1">
      <alignment horizontal="center" vertical="center"/>
    </xf>
    <xf numFmtId="0" fontId="1" fillId="0" borderId="1" xfId="0" applyFont="1" applyBorder="1" applyAlignment="1">
      <alignment horizontal="center" vertical="center"/>
    </xf>
    <xf numFmtId="2" fontId="1"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164" fontId="0" fillId="0" borderId="29" xfId="0" applyNumberFormat="1" applyBorder="1" applyAlignment="1">
      <alignment horizontal="center" vertical="center"/>
    </xf>
    <xf numFmtId="164" fontId="0" fillId="0" borderId="27" xfId="0" applyNumberFormat="1" applyBorder="1" applyAlignment="1">
      <alignment horizontal="center" vertical="center"/>
    </xf>
    <xf numFmtId="0" fontId="0" fillId="0" borderId="30" xfId="0" applyBorder="1" applyAlignment="1">
      <alignment horizontal="center" vertical="center"/>
    </xf>
    <xf numFmtId="0" fontId="1" fillId="0" borderId="24" xfId="0" applyFont="1" applyFill="1" applyBorder="1" applyAlignment="1">
      <alignment horizontal="center" vertical="center"/>
    </xf>
    <xf numFmtId="165" fontId="0" fillId="0" borderId="1" xfId="0" applyNumberFormat="1" applyBorder="1" applyAlignment="1">
      <alignment horizontal="center" vertical="center"/>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168" fontId="0" fillId="0" borderId="0" xfId="1" applyNumberFormat="1" applyFont="1" applyAlignment="1">
      <alignment horizontal="center"/>
    </xf>
    <xf numFmtId="0" fontId="0" fillId="0" borderId="32" xfId="0" applyBorder="1"/>
    <xf numFmtId="0" fontId="0" fillId="0" borderId="31"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applyAlignment="1">
      <alignment horizontal="center"/>
    </xf>
    <xf numFmtId="0" fontId="0" fillId="0" borderId="25"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0" xfId="0" applyBorder="1"/>
    <xf numFmtId="0" fontId="0" fillId="0" borderId="25" xfId="0" applyBorder="1"/>
    <xf numFmtId="0" fontId="0" fillId="0" borderId="32"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41" xfId="0" applyBorder="1"/>
    <xf numFmtId="9" fontId="0" fillId="0" borderId="3" xfId="1" applyFont="1" applyBorder="1"/>
    <xf numFmtId="0" fontId="0" fillId="0" borderId="3" xfId="0" applyBorder="1"/>
    <xf numFmtId="0" fontId="0" fillId="0" borderId="42" xfId="0" applyBorder="1"/>
    <xf numFmtId="169" fontId="0" fillId="0" borderId="40" xfId="0" applyNumberFormat="1" applyBorder="1"/>
    <xf numFmtId="169" fontId="0" fillId="0" borderId="0" xfId="0" applyNumberFormat="1" applyBorder="1"/>
    <xf numFmtId="0" fontId="0" fillId="0" borderId="0" xfId="0" applyFill="1"/>
    <xf numFmtId="0" fontId="0" fillId="0" borderId="1" xfId="0" applyBorder="1"/>
    <xf numFmtId="0" fontId="0" fillId="3" borderId="1" xfId="0" applyFill="1" applyBorder="1"/>
    <xf numFmtId="0" fontId="0" fillId="2" borderId="0" xfId="0" applyFill="1" applyBorder="1"/>
    <xf numFmtId="0" fontId="0" fillId="2" borderId="31" xfId="0" applyFill="1" applyBorder="1"/>
    <xf numFmtId="0" fontId="0" fillId="2" borderId="44" xfId="0" applyFill="1" applyBorder="1"/>
    <xf numFmtId="0" fontId="0" fillId="5" borderId="25" xfId="0" applyFill="1" applyBorder="1" applyAlignment="1">
      <alignment horizontal="center"/>
    </xf>
    <xf numFmtId="0" fontId="0" fillId="5" borderId="32" xfId="0" applyFill="1" applyBorder="1" applyAlignment="1">
      <alignment horizontal="center"/>
    </xf>
    <xf numFmtId="0" fontId="0" fillId="5" borderId="31" xfId="0" applyFill="1" applyBorder="1" applyAlignment="1">
      <alignment horizontal="center"/>
    </xf>
    <xf numFmtId="0" fontId="0" fillId="5" borderId="33" xfId="0" applyFill="1" applyBorder="1" applyAlignment="1">
      <alignment horizontal="center"/>
    </xf>
    <xf numFmtId="0" fontId="0" fillId="5" borderId="40" xfId="0" applyFill="1" applyBorder="1" applyAlignment="1">
      <alignment horizontal="center"/>
    </xf>
    <xf numFmtId="0" fontId="0" fillId="5" borderId="0" xfId="0" applyFill="1" applyBorder="1" applyAlignment="1">
      <alignment horizontal="center"/>
    </xf>
    <xf numFmtId="0" fontId="0" fillId="5" borderId="34" xfId="0" applyFill="1" applyBorder="1" applyAlignment="1">
      <alignment horizontal="center"/>
    </xf>
    <xf numFmtId="0" fontId="0" fillId="5" borderId="35" xfId="0" applyFill="1" applyBorder="1" applyAlignment="1">
      <alignment horizontal="center"/>
    </xf>
    <xf numFmtId="0" fontId="0" fillId="5" borderId="36" xfId="0" applyFill="1" applyBorder="1" applyAlignment="1">
      <alignment horizontal="center"/>
    </xf>
    <xf numFmtId="0" fontId="0" fillId="8" borderId="1" xfId="0" applyFill="1" applyBorder="1"/>
    <xf numFmtId="0" fontId="0" fillId="7" borderId="1" xfId="0" applyFill="1" applyBorder="1"/>
    <xf numFmtId="0" fontId="0" fillId="0" borderId="1" xfId="0" applyFill="1" applyBorder="1"/>
    <xf numFmtId="0" fontId="0" fillId="6" borderId="1" xfId="0" applyFill="1" applyBorder="1"/>
    <xf numFmtId="0" fontId="0" fillId="2" borderId="32" xfId="0" applyFill="1" applyBorder="1"/>
    <xf numFmtId="0" fontId="0" fillId="2" borderId="33" xfId="0" applyFill="1" applyBorder="1"/>
    <xf numFmtId="0" fontId="0" fillId="2" borderId="43" xfId="0" applyFill="1" applyBorder="1"/>
    <xf numFmtId="0" fontId="0" fillId="2" borderId="45" xfId="0" applyFill="1" applyBorder="1"/>
    <xf numFmtId="0" fontId="0" fillId="2" borderId="40" xfId="0" applyFill="1" applyBorder="1"/>
    <xf numFmtId="0" fontId="0" fillId="2" borderId="25" xfId="0" applyFill="1" applyBorder="1"/>
    <xf numFmtId="0" fontId="0" fillId="0" borderId="1" xfId="0"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xf>
    <xf numFmtId="168" fontId="0" fillId="0" borderId="1" xfId="1" applyNumberFormat="1" applyFont="1" applyBorder="1" applyAlignment="1">
      <alignment horizontal="center"/>
    </xf>
    <xf numFmtId="0" fontId="0" fillId="0" borderId="3" xfId="0" applyBorder="1" applyAlignment="1">
      <alignment horizontal="center"/>
    </xf>
    <xf numFmtId="0" fontId="0" fillId="3" borderId="3" xfId="0" applyFill="1" applyBorder="1" applyAlignment="1">
      <alignment horizontal="center"/>
    </xf>
    <xf numFmtId="0" fontId="0" fillId="5" borderId="3" xfId="0" applyFill="1" applyBorder="1" applyAlignment="1">
      <alignment horizontal="center"/>
    </xf>
    <xf numFmtId="0" fontId="0" fillId="6" borderId="3" xfId="0" applyFill="1" applyBorder="1" applyAlignment="1">
      <alignment horizontal="center"/>
    </xf>
    <xf numFmtId="0" fontId="0" fillId="7" borderId="3" xfId="0" applyFill="1" applyBorder="1" applyAlignment="1">
      <alignment horizontal="center"/>
    </xf>
    <xf numFmtId="0" fontId="0" fillId="8" borderId="3" xfId="0" applyFill="1" applyBorder="1" applyAlignment="1">
      <alignment horizontal="center"/>
    </xf>
    <xf numFmtId="168" fontId="0" fillId="0" borderId="3" xfId="1" applyNumberFormat="1" applyFont="1" applyBorder="1" applyAlignment="1">
      <alignment horizontal="center"/>
    </xf>
    <xf numFmtId="0" fontId="0" fillId="0" borderId="2" xfId="0" applyBorder="1" applyAlignment="1">
      <alignment horizontal="center"/>
    </xf>
    <xf numFmtId="0" fontId="0" fillId="5" borderId="41" xfId="0" applyFill="1" applyBorder="1" applyAlignment="1">
      <alignment horizontal="center"/>
    </xf>
    <xf numFmtId="0" fontId="0" fillId="5" borderId="42" xfId="0" applyFill="1" applyBorder="1" applyAlignment="1">
      <alignment horizontal="center"/>
    </xf>
    <xf numFmtId="0" fontId="0" fillId="0" borderId="48" xfId="0" applyBorder="1"/>
    <xf numFmtId="0" fontId="0" fillId="9" borderId="2" xfId="0" applyFill="1" applyBorder="1" applyAlignment="1">
      <alignment horizontal="center"/>
    </xf>
    <xf numFmtId="0" fontId="0" fillId="2" borderId="1" xfId="0" applyFill="1" applyBorder="1" applyAlignment="1">
      <alignment horizontal="center"/>
    </xf>
    <xf numFmtId="0" fontId="0" fillId="0" borderId="0" xfId="0" applyFill="1" applyBorder="1"/>
    <xf numFmtId="0" fontId="0" fillId="3" borderId="41" xfId="0" applyFill="1" applyBorder="1"/>
    <xf numFmtId="0" fontId="0" fillId="0" borderId="31" xfId="0" applyFill="1" applyBorder="1"/>
    <xf numFmtId="0" fontId="5" fillId="0" borderId="0" xfId="0" applyFont="1"/>
    <xf numFmtId="0" fontId="5" fillId="0" borderId="0" xfId="0" applyFont="1" applyAlignment="1">
      <alignment horizontal="center" vertical="center"/>
    </xf>
    <xf numFmtId="0" fontId="5" fillId="0" borderId="0" xfId="0" applyFont="1" applyBorder="1"/>
    <xf numFmtId="0" fontId="7" fillId="0" borderId="0" xfId="0" applyFont="1"/>
    <xf numFmtId="0" fontId="7" fillId="0" borderId="0" xfId="0" applyFont="1" applyFill="1"/>
    <xf numFmtId="0" fontId="5" fillId="0" borderId="0" xfId="0" applyFont="1" applyFill="1"/>
    <xf numFmtId="0" fontId="10" fillId="0" borderId="0" xfId="0" applyFont="1"/>
    <xf numFmtId="0" fontId="12" fillId="0" borderId="59" xfId="0" applyFont="1" applyBorder="1" applyAlignment="1">
      <alignment horizontal="center" vertical="center"/>
    </xf>
    <xf numFmtId="0" fontId="12" fillId="0" borderId="55" xfId="0" applyFont="1" applyBorder="1" applyAlignment="1">
      <alignment horizontal="center" vertical="center"/>
    </xf>
    <xf numFmtId="10" fontId="12" fillId="0" borderId="60" xfId="1" applyNumberFormat="1" applyFont="1" applyBorder="1" applyAlignment="1">
      <alignment horizontal="center" vertical="center"/>
    </xf>
    <xf numFmtId="0" fontId="12" fillId="0" borderId="61" xfId="0" applyFont="1" applyBorder="1" applyAlignment="1">
      <alignment horizontal="center" vertical="center"/>
    </xf>
    <xf numFmtId="0" fontId="12" fillId="0" borderId="51" xfId="0" applyFont="1" applyBorder="1" applyAlignment="1">
      <alignment horizontal="center" vertical="center"/>
    </xf>
    <xf numFmtId="10" fontId="12" fillId="0" borderId="62" xfId="1" applyNumberFormat="1"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10" fontId="12" fillId="0" borderId="65" xfId="1" applyNumberFormat="1" applyFont="1" applyBorder="1" applyAlignment="1">
      <alignment horizontal="center" vertical="center"/>
    </xf>
    <xf numFmtId="0" fontId="12" fillId="0" borderId="0" xfId="0" applyFont="1"/>
    <xf numFmtId="0" fontId="12" fillId="0" borderId="60" xfId="0" applyFont="1" applyBorder="1" applyAlignment="1">
      <alignment horizontal="center" vertical="center"/>
    </xf>
    <xf numFmtId="0" fontId="12" fillId="0" borderId="51" xfId="0" quotePrefix="1" applyFont="1" applyBorder="1" applyAlignment="1">
      <alignment horizontal="center" vertical="center"/>
    </xf>
    <xf numFmtId="0" fontId="12" fillId="0" borderId="62" xfId="0" applyFont="1" applyBorder="1" applyAlignment="1">
      <alignment horizontal="center" vertical="center"/>
    </xf>
    <xf numFmtId="0" fontId="12" fillId="0" borderId="51" xfId="0" applyFont="1" applyFill="1" applyBorder="1" applyAlignment="1">
      <alignment horizontal="center" vertical="center"/>
    </xf>
    <xf numFmtId="0" fontId="12" fillId="0" borderId="65" xfId="0" applyFont="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12" fillId="0" borderId="0" xfId="0" applyFont="1" applyBorder="1"/>
    <xf numFmtId="0" fontId="14"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Fill="1" applyBorder="1" applyAlignment="1"/>
    <xf numFmtId="0" fontId="12" fillId="0" borderId="0" xfId="0" applyFont="1" applyFill="1" applyBorder="1" applyAlignment="1">
      <alignment vertical="center"/>
    </xf>
    <xf numFmtId="2" fontId="12" fillId="0" borderId="51" xfId="0" applyNumberFormat="1" applyFont="1" applyBorder="1" applyAlignment="1">
      <alignment horizontal="center" vertical="center"/>
    </xf>
    <xf numFmtId="0" fontId="15" fillId="0" borderId="51" xfId="0" applyFont="1" applyFill="1" applyBorder="1" applyAlignment="1">
      <alignment horizontal="center" vertical="center" wrapText="1"/>
    </xf>
    <xf numFmtId="2" fontId="12" fillId="0" borderId="76" xfId="0" applyNumberFormat="1" applyFont="1" applyBorder="1" applyAlignment="1">
      <alignment horizontal="center" vertical="center"/>
    </xf>
    <xf numFmtId="2" fontId="12" fillId="0" borderId="77" xfId="0" applyNumberFormat="1" applyFont="1" applyBorder="1" applyAlignment="1">
      <alignment horizontal="center" vertical="center"/>
    </xf>
    <xf numFmtId="2" fontId="12" fillId="0" borderId="78" xfId="0" applyNumberFormat="1" applyFont="1" applyBorder="1" applyAlignment="1">
      <alignment horizontal="center" vertical="center"/>
    </xf>
    <xf numFmtId="2" fontId="12" fillId="0" borderId="61" xfId="0" applyNumberFormat="1" applyFont="1" applyBorder="1" applyAlignment="1">
      <alignment horizontal="center" vertical="center"/>
    </xf>
    <xf numFmtId="2" fontId="12" fillId="0" borderId="62" xfId="0" applyNumberFormat="1" applyFont="1" applyBorder="1" applyAlignment="1">
      <alignment horizontal="center" vertical="center"/>
    </xf>
    <xf numFmtId="2" fontId="12" fillId="0" borderId="63" xfId="0" applyNumberFormat="1" applyFont="1" applyBorder="1" applyAlignment="1">
      <alignment horizontal="center" vertical="center"/>
    </xf>
    <xf numFmtId="2" fontId="12" fillId="0" borderId="64" xfId="0" applyNumberFormat="1" applyFont="1" applyBorder="1" applyAlignment="1">
      <alignment horizontal="center" vertical="center"/>
    </xf>
    <xf numFmtId="2" fontId="12" fillId="0" borderId="65" xfId="0" applyNumberFormat="1" applyFont="1" applyBorder="1" applyAlignment="1">
      <alignment horizontal="center" vertical="center"/>
    </xf>
    <xf numFmtId="0" fontId="15" fillId="0" borderId="76" xfId="0" applyFont="1" applyFill="1" applyBorder="1" applyAlignment="1">
      <alignment horizontal="center" vertical="center" wrapText="1"/>
    </xf>
    <xf numFmtId="0" fontId="15" fillId="0" borderId="77"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8" xfId="0" applyFont="1" applyBorder="1" applyAlignment="1">
      <alignment horizontal="center" vertical="center"/>
    </xf>
    <xf numFmtId="0" fontId="0" fillId="0" borderId="0" xfId="0" applyAlignment="1">
      <alignment vertical="top"/>
    </xf>
    <xf numFmtId="0" fontId="18" fillId="0" borderId="0" xfId="0" applyFont="1" applyAlignment="1">
      <alignment vertical="top"/>
    </xf>
    <xf numFmtId="0" fontId="15" fillId="0" borderId="0" xfId="0" applyFont="1" applyBorder="1" applyAlignment="1">
      <alignment horizontal="left" wrapText="1"/>
    </xf>
    <xf numFmtId="0" fontId="17" fillId="0" borderId="0" xfId="0" applyFont="1" applyAlignment="1">
      <alignment horizontal="left" vertical="top" wrapText="1"/>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8" fillId="10" borderId="1" xfId="0" applyFont="1" applyFill="1" applyBorder="1" applyAlignment="1">
      <alignment horizontal="left" vertical="center"/>
    </xf>
    <xf numFmtId="0" fontId="6" fillId="7" borderId="1" xfId="0" applyFont="1" applyFill="1" applyBorder="1" applyAlignment="1">
      <alignment horizontal="left" vertical="center"/>
    </xf>
    <xf numFmtId="0" fontId="8" fillId="12" borderId="1" xfId="0" applyFont="1" applyFill="1" applyBorder="1" applyAlignment="1">
      <alignment horizontal="left" vertical="center"/>
    </xf>
    <xf numFmtId="0" fontId="14" fillId="0" borderId="1" xfId="0" applyFont="1" applyBorder="1" applyAlignment="1">
      <alignment horizontal="center" vertical="center"/>
    </xf>
    <xf numFmtId="0" fontId="16" fillId="2" borderId="73" xfId="0" applyFont="1" applyFill="1" applyBorder="1" applyAlignment="1">
      <alignment horizontal="left" vertical="center"/>
    </xf>
    <xf numFmtId="0" fontId="16" fillId="2" borderId="74" xfId="0" applyFont="1" applyFill="1" applyBorder="1" applyAlignment="1">
      <alignment horizontal="left" vertical="center"/>
    </xf>
    <xf numFmtId="0" fontId="16" fillId="2" borderId="75" xfId="0" applyFont="1" applyFill="1" applyBorder="1" applyAlignment="1">
      <alignment horizontal="left" vertical="center"/>
    </xf>
    <xf numFmtId="0" fontId="16" fillId="5" borderId="49" xfId="0" applyFont="1" applyFill="1" applyBorder="1" applyAlignment="1">
      <alignment horizontal="left" vertical="center"/>
    </xf>
    <xf numFmtId="0" fontId="16" fillId="5" borderId="50" xfId="0" applyFont="1" applyFill="1" applyBorder="1" applyAlignment="1">
      <alignment horizontal="left" vertical="center"/>
    </xf>
    <xf numFmtId="0" fontId="16" fillId="5" borderId="72" xfId="0" applyFont="1" applyFill="1" applyBorder="1" applyAlignment="1">
      <alignment horizontal="left" vertical="center"/>
    </xf>
    <xf numFmtId="0" fontId="13" fillId="0" borderId="69"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71" xfId="0" applyFont="1" applyFill="1" applyBorder="1" applyAlignment="1">
      <alignment horizontal="center" vertical="center"/>
    </xf>
    <xf numFmtId="0" fontId="15" fillId="0" borderId="0" xfId="0" applyFont="1" applyBorder="1" applyAlignment="1">
      <alignment horizontal="left" vertical="top" wrapText="1"/>
    </xf>
    <xf numFmtId="0" fontId="9" fillId="0" borderId="1" xfId="0" applyFont="1" applyFill="1" applyBorder="1" applyAlignment="1">
      <alignment horizontal="left"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6" fillId="4" borderId="1" xfId="0" applyFont="1" applyFill="1" applyBorder="1" applyAlignment="1">
      <alignment horizontal="left" vertical="center"/>
    </xf>
    <xf numFmtId="0" fontId="6" fillId="11" borderId="1" xfId="0" applyFont="1" applyFill="1" applyBorder="1" applyAlignment="1">
      <alignment horizontal="left" vertical="center"/>
    </xf>
    <xf numFmtId="0" fontId="14" fillId="0" borderId="0" xfId="0" applyFont="1" applyBorder="1" applyAlignment="1">
      <alignment horizontal="center" vertical="center" textRotation="90" wrapText="1"/>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1" fontId="0" fillId="0" borderId="6" xfId="0" applyNumberFormat="1" applyBorder="1" applyAlignment="1">
      <alignment horizontal="center" vertical="center"/>
    </xf>
    <xf numFmtId="1" fontId="0" fillId="0" borderId="46" xfId="0" applyNumberFormat="1" applyBorder="1" applyAlignment="1">
      <alignment horizontal="center" vertical="center"/>
    </xf>
    <xf numFmtId="1" fontId="0" fillId="0" borderId="47" xfId="0" applyNumberFormat="1"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1" fontId="0" fillId="0" borderId="29" xfId="0" applyNumberFormat="1" applyBorder="1" applyAlignment="1">
      <alignment horizontal="center" vertical="center"/>
    </xf>
    <xf numFmtId="1" fontId="0" fillId="0" borderId="28" xfId="0" applyNumberFormat="1" applyBorder="1" applyAlignment="1">
      <alignment horizontal="center" vertical="center"/>
    </xf>
    <xf numFmtId="1" fontId="0" fillId="0" borderId="30" xfId="0" applyNumberForma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1" fontId="0" fillId="0" borderId="18" xfId="0" applyNumberFormat="1" applyBorder="1" applyAlignment="1">
      <alignment horizontal="center" vertical="center"/>
    </xf>
    <xf numFmtId="1" fontId="0" fillId="0" borderId="14" xfId="0" applyNumberFormat="1" applyBorder="1" applyAlignment="1">
      <alignment horizontal="center" vertical="center"/>
    </xf>
    <xf numFmtId="0" fontId="1" fillId="0" borderId="5" xfId="0" applyFont="1" applyBorder="1" applyAlignment="1">
      <alignment horizontal="center" vertical="center"/>
    </xf>
    <xf numFmtId="0" fontId="0" fillId="0" borderId="1" xfId="0" applyBorder="1" applyAlignment="1">
      <alignment horizontal="center"/>
    </xf>
    <xf numFmtId="0" fontId="0" fillId="0" borderId="35"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cellXfs>
  <cellStyles count="2">
    <cellStyle name="Normal" xfId="0" builtinId="0"/>
    <cellStyle name="Percent" xfId="1"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70C0"/>
      </font>
    </dxf>
    <dxf>
      <font>
        <color rgb="FFFF0000"/>
      </font>
    </dxf>
    <dxf>
      <font>
        <color rgb="FF9C0006"/>
      </font>
      <fill>
        <patternFill>
          <bgColor rgb="FFFFC7CE"/>
        </patternFill>
      </fill>
    </dxf>
    <dxf>
      <font>
        <color rgb="FF9C0006"/>
      </font>
      <fill>
        <patternFill patternType="none">
          <bgColor auto="1"/>
        </patternFill>
      </fill>
    </dxf>
    <dxf>
      <fill>
        <patternFill>
          <bgColor theme="0"/>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color theme="1"/>
      </font>
      <fill>
        <patternFill>
          <bgColor theme="6" tint="0.79998168889431442"/>
        </patternFill>
      </fill>
    </dxf>
    <dxf>
      <fill>
        <patternFill>
          <bgColor theme="4" tint="0.79998168889431442"/>
        </patternFill>
      </fill>
    </dxf>
    <dxf>
      <font>
        <b/>
        <i val="0"/>
        <color theme="1"/>
      </font>
      <fill>
        <patternFill>
          <bgColor rgb="FFFFCCCC"/>
        </patternFill>
      </fill>
    </dxf>
    <dxf>
      <font>
        <b/>
        <i val="0"/>
        <color theme="0"/>
      </font>
      <fill>
        <patternFill>
          <bgColor rgb="FFFF5050"/>
        </patternFill>
      </fill>
    </dxf>
    <dxf>
      <font>
        <b/>
        <i val="0"/>
        <color theme="0"/>
      </font>
      <fill>
        <patternFill>
          <bgColor theme="2" tint="-0.24994659260841701"/>
        </patternFill>
      </fill>
    </dxf>
    <dxf>
      <fill>
        <patternFill>
          <bgColor theme="9" tint="0.79998168889431442"/>
        </patternFill>
      </fill>
    </dxf>
    <dxf>
      <font>
        <b val="0"/>
        <i val="0"/>
        <strike val="0"/>
        <u val="none"/>
      </font>
      <fill>
        <patternFill patternType="none">
          <bgColor auto="1"/>
        </patternFill>
      </fill>
    </dxf>
    <dxf>
      <font>
        <b/>
        <i val="0"/>
        <color rgb="FFFF0000"/>
      </font>
    </dxf>
    <dxf>
      <font>
        <b/>
        <i val="0"/>
        <color rgb="FFFF0000"/>
      </font>
    </dxf>
    <dxf>
      <fill>
        <patternFill>
          <bgColor theme="0"/>
        </patternFill>
      </fill>
    </dxf>
    <dxf>
      <fill>
        <patternFill>
          <bgColor rgb="FFFF9999"/>
        </patternFill>
      </fill>
    </dxf>
    <dxf>
      <fill>
        <patternFill>
          <bgColor theme="0"/>
        </patternFill>
      </fill>
    </dxf>
  </dxfs>
  <tableStyles count="0" defaultTableStyle="TableStyleMedium2" defaultPivotStyle="PivotStyleLight16"/>
  <colors>
    <mruColors>
      <color rgb="FF949494"/>
      <color rgb="FFFF5050"/>
      <color rgb="FFFFCCCC"/>
      <color rgb="FFFF7C80"/>
      <color rgb="FFFFEBFF"/>
      <color rgb="FFFEF7FF"/>
      <color rgb="FFFCE8FE"/>
      <color rgb="FFFCDEFE"/>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bg1">
                    <a:lumMod val="50000"/>
                  </a:schemeClr>
                </a:solidFill>
                <a:latin typeface="+mn-lt"/>
                <a:ea typeface="+mn-ea"/>
                <a:cs typeface="+mn-cs"/>
              </a:defRPr>
            </a:pPr>
            <a:r>
              <a:rPr lang="en-US" sz="1800">
                <a:solidFill>
                  <a:schemeClr val="bg1">
                    <a:lumMod val="50000"/>
                  </a:schemeClr>
                </a:solidFill>
              </a:rPr>
              <a:t>Zoomed-In Standard Curve</a:t>
            </a:r>
          </a:p>
        </c:rich>
      </c:tx>
      <c:layout>
        <c:manualLayout>
          <c:xMode val="edge"/>
          <c:yMode val="edge"/>
          <c:x val="0.35989000375280977"/>
          <c:y val="0"/>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bg1">
                  <a:lumMod val="50000"/>
                </a:schemeClr>
              </a:solidFill>
              <a:latin typeface="+mn-lt"/>
              <a:ea typeface="+mn-ea"/>
              <a:cs typeface="+mn-cs"/>
            </a:defRPr>
          </a:pPr>
          <a:endParaRPr lang="en-US"/>
        </a:p>
      </c:txPr>
    </c:title>
    <c:autoTitleDeleted val="0"/>
    <c:plotArea>
      <c:layout>
        <c:manualLayout>
          <c:layoutTarget val="inner"/>
          <c:xMode val="edge"/>
          <c:yMode val="edge"/>
          <c:x val="0.11710059669093856"/>
          <c:y val="0.12229175608810181"/>
          <c:w val="0.83951351344465452"/>
          <c:h val="0.69452312190172738"/>
        </c:manualLayout>
      </c:layout>
      <c:scatterChart>
        <c:scatterStyle val="lineMarker"/>
        <c:varyColors val="0"/>
        <c:ser>
          <c:idx val="0"/>
          <c:order val="0"/>
          <c:tx>
            <c:v>Measured Signal</c:v>
          </c:tx>
          <c:spPr>
            <a:ln w="25400" cap="rnd">
              <a:noFill/>
              <a:round/>
            </a:ln>
            <a:effectLst/>
          </c:spPr>
          <c:marker>
            <c:symbol val="circle"/>
            <c:size val="6"/>
            <c:spPr>
              <a:solidFill>
                <a:srgbClr val="00B0F0"/>
              </a:solidFill>
              <a:ln w="9525">
                <a:noFill/>
              </a:ln>
              <a:effectLst/>
            </c:spPr>
          </c:marker>
          <c:errBars>
            <c:errDir val="x"/>
            <c:errBarType val="both"/>
            <c:errValType val="cust"/>
            <c:noEndCap val="0"/>
            <c:plus>
              <c:numRef>
                <c:f>'Curve Calculations'!$CU$9:$CU$11</c:f>
                <c:numCache>
                  <c:formatCode>General</c:formatCode>
                  <c:ptCount val="3"/>
                  <c:pt idx="0">
                    <c:v>#N/A</c:v>
                  </c:pt>
                  <c:pt idx="1">
                    <c:v>#N/A</c:v>
                  </c:pt>
                  <c:pt idx="2">
                    <c:v>#N/A</c:v>
                  </c:pt>
                </c:numCache>
              </c:numRef>
            </c:plus>
            <c:minus>
              <c:numRef>
                <c:f>'Curve Calculations'!$CU$9:$CU$11</c:f>
                <c:numCache>
                  <c:formatCode>General</c:formatCode>
                  <c:ptCount val="3"/>
                  <c:pt idx="0">
                    <c:v>#N/A</c:v>
                  </c:pt>
                  <c:pt idx="1">
                    <c:v>#N/A</c:v>
                  </c:pt>
                  <c:pt idx="2">
                    <c:v>#N/A</c:v>
                  </c:pt>
                </c:numCache>
              </c:numRef>
            </c:minus>
            <c:spPr>
              <a:noFill/>
              <a:ln w="15875" cap="flat" cmpd="sng" algn="ctr">
                <a:solidFill>
                  <a:schemeClr val="tx1">
                    <a:lumMod val="65000"/>
                    <a:lumOff val="35000"/>
                  </a:schemeClr>
                </a:solidFill>
                <a:round/>
              </a:ln>
              <a:effectLst/>
            </c:spPr>
          </c:errBars>
          <c:xVal>
            <c:numRef>
              <c:f>'Curve Calculations'!$CT$9:$CT$12</c:f>
              <c:numCache>
                <c:formatCode>General</c:formatCode>
                <c:ptCount val="4"/>
                <c:pt idx="0">
                  <c:v>#N/A</c:v>
                </c:pt>
                <c:pt idx="1">
                  <c:v>#N/A</c:v>
                </c:pt>
                <c:pt idx="2">
                  <c:v>#N/A</c:v>
                </c:pt>
                <c:pt idx="3">
                  <c:v>#N/A</c:v>
                </c:pt>
              </c:numCache>
            </c:numRef>
          </c:xVal>
          <c:yVal>
            <c:numRef>
              <c:f>'Curve Calculations'!$CS$9:$CS$11</c:f>
              <c:numCache>
                <c:formatCode>General</c:formatCode>
                <c:ptCount val="3"/>
                <c:pt idx="0">
                  <c:v>0</c:v>
                </c:pt>
                <c:pt idx="1">
                  <c:v>0</c:v>
                </c:pt>
                <c:pt idx="2">
                  <c:v>0</c:v>
                </c:pt>
              </c:numCache>
            </c:numRef>
          </c:yVal>
          <c:smooth val="0"/>
          <c:extLst>
            <c:ext xmlns:c16="http://schemas.microsoft.com/office/drawing/2014/chart" uri="{C3380CC4-5D6E-409C-BE32-E72D297353CC}">
              <c16:uniqueId val="{00000000-780E-417D-ADD1-54E7D98A8B38}"/>
            </c:ext>
          </c:extLst>
        </c:ser>
        <c:ser>
          <c:idx val="1"/>
          <c:order val="1"/>
          <c:tx>
            <c:v>   Regression</c:v>
          </c:tx>
          <c:spPr>
            <a:ln w="25400" cap="rnd">
              <a:solidFill>
                <a:schemeClr val="tx1">
                  <a:lumMod val="50000"/>
                  <a:lumOff val="50000"/>
                </a:schemeClr>
              </a:solidFill>
              <a:prstDash val="dash"/>
              <a:round/>
            </a:ln>
            <a:effectLst/>
          </c:spPr>
          <c:marker>
            <c:symbol val="none"/>
          </c:marker>
          <c:xVal>
            <c:numRef>
              <c:f>'Curve Calculations'!$CW$83:$CW$123</c:f>
              <c:numCache>
                <c:formatCode>General</c:formatCode>
                <c:ptCount val="41"/>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'Curve Calculations'!$CS$83:$CS$123</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0"/>
          <c:extLst>
            <c:ext xmlns:c16="http://schemas.microsoft.com/office/drawing/2014/chart" uri="{C3380CC4-5D6E-409C-BE32-E72D297353CC}">
              <c16:uniqueId val="{00000001-780E-417D-ADD1-54E7D98A8B38}"/>
            </c:ext>
          </c:extLst>
        </c:ser>
        <c:dLbls>
          <c:showLegendKey val="0"/>
          <c:showVal val="0"/>
          <c:showCatName val="0"/>
          <c:showSerName val="0"/>
          <c:showPercent val="0"/>
          <c:showBubbleSize val="0"/>
        </c:dLbls>
        <c:axId val="560547944"/>
        <c:axId val="1048327744"/>
      </c:scatterChart>
      <c:valAx>
        <c:axId val="56054794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bg1">
                        <a:lumMod val="50000"/>
                      </a:schemeClr>
                    </a:solidFill>
                    <a:latin typeface="+mn-lt"/>
                    <a:ea typeface="+mn-ea"/>
                    <a:cs typeface="+mn-cs"/>
                  </a:defRPr>
                </a:pPr>
                <a:r>
                  <a:rPr lang="en-US" sz="1400">
                    <a:solidFill>
                      <a:schemeClr val="bg1">
                        <a:lumMod val="50000"/>
                      </a:schemeClr>
                    </a:solidFill>
                  </a:rPr>
                  <a:t>Signal</a:t>
                </a:r>
              </a:p>
            </c:rich>
          </c:tx>
          <c:layout>
            <c:manualLayout>
              <c:xMode val="edge"/>
              <c:yMode val="edge"/>
              <c:x val="0.49495524993382667"/>
              <c:y val="0.9281836054275065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bg1">
                      <a:lumMod val="50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bg1">
                    <a:lumMod val="50000"/>
                  </a:schemeClr>
                </a:solidFill>
                <a:latin typeface="+mn-lt"/>
                <a:ea typeface="+mn-ea"/>
                <a:cs typeface="+mn-cs"/>
              </a:defRPr>
            </a:pPr>
            <a:endParaRPr lang="en-US"/>
          </a:p>
        </c:txPr>
        <c:crossAx val="1048327744"/>
        <c:crosses val="autoZero"/>
        <c:crossBetween val="midCat"/>
      </c:valAx>
      <c:valAx>
        <c:axId val="1048327744"/>
        <c:scaling>
          <c:orientation val="minMax"/>
        </c:scaling>
        <c:delete val="0"/>
        <c:axPos val="l"/>
        <c:majorGridlines>
          <c:spPr>
            <a:ln w="9525" cap="flat" cmpd="sng" algn="ctr">
              <a:solidFill>
                <a:schemeClr val="tx1">
                  <a:lumMod val="50000"/>
                  <a:lumOff val="50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bg1">
                        <a:lumMod val="50000"/>
                      </a:schemeClr>
                    </a:solidFill>
                    <a:latin typeface="+mn-lt"/>
                    <a:ea typeface="+mn-ea"/>
                    <a:cs typeface="+mn-cs"/>
                  </a:defRPr>
                </a:pPr>
                <a:r>
                  <a:rPr lang="en-US" sz="1400">
                    <a:solidFill>
                      <a:schemeClr val="bg1">
                        <a:lumMod val="50000"/>
                      </a:schemeClr>
                    </a:solidFill>
                  </a:rPr>
                  <a:t>Concentration</a:t>
                </a:r>
              </a:p>
            </c:rich>
          </c:tx>
          <c:layout>
            <c:manualLayout>
              <c:xMode val="edge"/>
              <c:yMode val="edge"/>
              <c:x val="0"/>
              <c:y val="0.3030759487217377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bg1">
                      <a:lumMod val="50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bg1">
                    <a:lumMod val="50000"/>
                  </a:schemeClr>
                </a:solidFill>
                <a:latin typeface="+mn-lt"/>
                <a:ea typeface="+mn-ea"/>
                <a:cs typeface="+mn-cs"/>
              </a:defRPr>
            </a:pPr>
            <a:endParaRPr lang="en-US"/>
          </a:p>
        </c:txPr>
        <c:crossAx val="560547944"/>
        <c:crosses val="autoZero"/>
        <c:crossBetween val="midCat"/>
      </c:valAx>
      <c:spPr>
        <a:noFill/>
        <a:ln>
          <a:noFill/>
        </a:ln>
        <a:effectLst/>
      </c:spPr>
    </c:plotArea>
    <c:legend>
      <c:legendPos val="r"/>
      <c:layout>
        <c:manualLayout>
          <c:xMode val="edge"/>
          <c:yMode val="edge"/>
          <c:x val="0.17746826233131208"/>
          <c:y val="0.55527931581726819"/>
          <c:w val="0.21541747672414546"/>
          <c:h val="0.1374314083242599"/>
        </c:manualLayout>
      </c:layout>
      <c:overlay val="0"/>
      <c:spPr>
        <a:solidFill>
          <a:schemeClr val="bg1"/>
        </a:solidFill>
        <a:ln w="15875">
          <a:solidFill>
            <a:schemeClr val="tx1">
              <a:lumMod val="50000"/>
              <a:lumOff val="50000"/>
            </a:schemeClr>
          </a:solidFill>
        </a:ln>
        <a:effectLst/>
      </c:spPr>
      <c:txPr>
        <a:bodyPr rot="0" spcFirstLastPara="1" vertOverflow="ellipsis" vert="horz" wrap="square" anchor="ctr" anchorCtr="1"/>
        <a:lstStyle/>
        <a:p>
          <a:pPr>
            <a:defRPr sz="1200" b="0" i="0" u="none" strike="noStrike" kern="1200" baseline="0">
              <a:solidFill>
                <a:schemeClr val="bg1">
                  <a:lumMod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bg1">
                    <a:lumMod val="50000"/>
                  </a:schemeClr>
                </a:solidFill>
                <a:latin typeface="+mn-lt"/>
                <a:ea typeface="+mn-ea"/>
                <a:cs typeface="+mn-cs"/>
              </a:defRPr>
            </a:pPr>
            <a:r>
              <a:rPr lang="en-US" sz="1800">
                <a:solidFill>
                  <a:schemeClr val="bg1">
                    <a:lumMod val="50000"/>
                  </a:schemeClr>
                </a:solidFill>
              </a:rPr>
              <a:t>Full Standard Curve</a:t>
            </a:r>
          </a:p>
        </c:rich>
      </c:tx>
      <c:layout>
        <c:manualLayout>
          <c:xMode val="edge"/>
          <c:yMode val="edge"/>
          <c:x val="0.40366563090504776"/>
          <c:y val="0"/>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bg1">
                  <a:lumMod val="50000"/>
                </a:schemeClr>
              </a:solidFill>
              <a:latin typeface="+mn-lt"/>
              <a:ea typeface="+mn-ea"/>
              <a:cs typeface="+mn-cs"/>
            </a:defRPr>
          </a:pPr>
          <a:endParaRPr lang="en-US"/>
        </a:p>
      </c:txPr>
    </c:title>
    <c:autoTitleDeleted val="0"/>
    <c:plotArea>
      <c:layout>
        <c:manualLayout>
          <c:layoutTarget val="inner"/>
          <c:xMode val="edge"/>
          <c:yMode val="edge"/>
          <c:x val="0.11710059669093856"/>
          <c:y val="0.12229175608810181"/>
          <c:w val="0.83951351344465452"/>
          <c:h val="0.69452312190172738"/>
        </c:manualLayout>
      </c:layout>
      <c:scatterChart>
        <c:scatterStyle val="lineMarker"/>
        <c:varyColors val="0"/>
        <c:ser>
          <c:idx val="0"/>
          <c:order val="0"/>
          <c:tx>
            <c:v>Measured Signal</c:v>
          </c:tx>
          <c:spPr>
            <a:ln w="25400" cap="rnd">
              <a:noFill/>
              <a:round/>
            </a:ln>
            <a:effectLst/>
          </c:spPr>
          <c:marker>
            <c:symbol val="circle"/>
            <c:size val="6"/>
            <c:spPr>
              <a:solidFill>
                <a:srgbClr val="00B0F0"/>
              </a:solidFill>
              <a:ln w="9525">
                <a:noFill/>
              </a:ln>
              <a:effectLst/>
            </c:spPr>
          </c:marker>
          <c:errBars>
            <c:errDir val="x"/>
            <c:errBarType val="both"/>
            <c:errValType val="cust"/>
            <c:noEndCap val="0"/>
            <c:plus>
              <c:numRef>
                <c:f>'Curve Calculations'!$CU$9:$CU$25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plus>
            <c:minus>
              <c:numRef>
                <c:f>'Curve Calculations'!$CU$9:$CU$25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minus>
            <c:spPr>
              <a:noFill/>
              <a:ln w="15875" cap="flat" cmpd="sng" algn="ctr">
                <a:solidFill>
                  <a:schemeClr val="tx1">
                    <a:lumMod val="65000"/>
                    <a:lumOff val="35000"/>
                  </a:schemeClr>
                </a:solidFill>
                <a:round/>
              </a:ln>
              <a:effectLst/>
            </c:spPr>
          </c:errBars>
          <c:xVal>
            <c:numRef>
              <c:f>'Curve Calculations'!$CT$9:$CT$25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'Curve Calculations'!$CS$9:$CS$25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0-269A-4501-8357-F78F0C36DEAF}"/>
            </c:ext>
          </c:extLst>
        </c:ser>
        <c:ser>
          <c:idx val="1"/>
          <c:order val="1"/>
          <c:tx>
            <c:v>   Regression</c:v>
          </c:tx>
          <c:spPr>
            <a:ln w="25400" cap="rnd">
              <a:solidFill>
                <a:schemeClr val="tx1">
                  <a:lumMod val="50000"/>
                  <a:lumOff val="50000"/>
                </a:schemeClr>
              </a:solidFill>
              <a:prstDash val="dash"/>
              <a:round/>
            </a:ln>
            <a:effectLst/>
          </c:spPr>
          <c:marker>
            <c:symbol val="none"/>
          </c:marker>
          <c:xVal>
            <c:numRef>
              <c:f>'Curve Calculations'!$CW$29:$CW$79</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numCache>
            </c:numRef>
          </c:xVal>
          <c:yVal>
            <c:numRef>
              <c:f>'Curve Calculations'!$CS$29:$CS$79</c:f>
              <c:numCache>
                <c:formatCode>General</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extLst>
            <c:ext xmlns:c16="http://schemas.microsoft.com/office/drawing/2014/chart" uri="{C3380CC4-5D6E-409C-BE32-E72D297353CC}">
              <c16:uniqueId val="{00000001-269A-4501-8357-F78F0C36DEAF}"/>
            </c:ext>
          </c:extLst>
        </c:ser>
        <c:dLbls>
          <c:showLegendKey val="0"/>
          <c:showVal val="0"/>
          <c:showCatName val="0"/>
          <c:showSerName val="0"/>
          <c:showPercent val="0"/>
          <c:showBubbleSize val="0"/>
        </c:dLbls>
        <c:axId val="496934704"/>
        <c:axId val="719602216"/>
      </c:scatterChart>
      <c:valAx>
        <c:axId val="49693470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bg1">
                        <a:lumMod val="50000"/>
                      </a:schemeClr>
                    </a:solidFill>
                    <a:latin typeface="+mn-lt"/>
                    <a:ea typeface="+mn-ea"/>
                    <a:cs typeface="+mn-cs"/>
                  </a:defRPr>
                </a:pPr>
                <a:r>
                  <a:rPr lang="en-US" sz="1400">
                    <a:solidFill>
                      <a:schemeClr val="bg1">
                        <a:lumMod val="50000"/>
                      </a:schemeClr>
                    </a:solidFill>
                  </a:rPr>
                  <a:t>Signal</a:t>
                </a:r>
              </a:p>
            </c:rich>
          </c:tx>
          <c:layout>
            <c:manualLayout>
              <c:xMode val="edge"/>
              <c:yMode val="edge"/>
              <c:x val="0.48944277805500452"/>
              <c:y val="0.9281836165312050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bg1">
                      <a:lumMod val="50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bg1">
                    <a:lumMod val="50000"/>
                  </a:schemeClr>
                </a:solidFill>
                <a:latin typeface="+mn-lt"/>
                <a:ea typeface="+mn-ea"/>
                <a:cs typeface="+mn-cs"/>
              </a:defRPr>
            </a:pPr>
            <a:endParaRPr lang="en-US"/>
          </a:p>
        </c:txPr>
        <c:crossAx val="719602216"/>
        <c:crosses val="autoZero"/>
        <c:crossBetween val="midCat"/>
      </c:valAx>
      <c:valAx>
        <c:axId val="719602216"/>
        <c:scaling>
          <c:orientation val="minMax"/>
        </c:scaling>
        <c:delete val="0"/>
        <c:axPos val="l"/>
        <c:majorGridlines>
          <c:spPr>
            <a:ln w="9525" cap="flat" cmpd="sng" algn="ctr">
              <a:solidFill>
                <a:schemeClr val="tx1">
                  <a:lumMod val="50000"/>
                  <a:lumOff val="50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bg1">
                        <a:lumMod val="50000"/>
                      </a:schemeClr>
                    </a:solidFill>
                    <a:latin typeface="+mn-lt"/>
                    <a:ea typeface="+mn-ea"/>
                    <a:cs typeface="+mn-cs"/>
                  </a:defRPr>
                </a:pPr>
                <a:r>
                  <a:rPr lang="en-US" sz="1400">
                    <a:solidFill>
                      <a:schemeClr val="bg1">
                        <a:lumMod val="50000"/>
                      </a:schemeClr>
                    </a:solidFill>
                  </a:rPr>
                  <a:t>Concentration</a:t>
                </a:r>
              </a:p>
            </c:rich>
          </c:tx>
          <c:layout>
            <c:manualLayout>
              <c:xMode val="edge"/>
              <c:yMode val="edge"/>
              <c:x val="0"/>
              <c:y val="0.3065566499399343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bg1">
                      <a:lumMod val="50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bg1">
                    <a:lumMod val="50000"/>
                  </a:schemeClr>
                </a:solidFill>
                <a:latin typeface="+mn-lt"/>
                <a:ea typeface="+mn-ea"/>
                <a:cs typeface="+mn-cs"/>
              </a:defRPr>
            </a:pPr>
            <a:endParaRPr lang="en-US"/>
          </a:p>
        </c:txPr>
        <c:crossAx val="496934704"/>
        <c:crosses val="autoZero"/>
        <c:crossBetween val="midCat"/>
      </c:valAx>
      <c:spPr>
        <a:noFill/>
        <a:ln>
          <a:noFill/>
        </a:ln>
        <a:effectLst/>
      </c:spPr>
    </c:plotArea>
    <c:legend>
      <c:legendPos val="r"/>
      <c:layout>
        <c:manualLayout>
          <c:xMode val="edge"/>
          <c:yMode val="edge"/>
          <c:x val="0.14199839398531414"/>
          <c:y val="0.34963522781879347"/>
          <c:w val="0.26116104413270896"/>
          <c:h val="0.14731659436693981"/>
        </c:manualLayout>
      </c:layout>
      <c:overlay val="0"/>
      <c:spPr>
        <a:solidFill>
          <a:schemeClr val="bg1"/>
        </a:solidFill>
        <a:ln w="15875">
          <a:solidFill>
            <a:schemeClr val="tx1">
              <a:lumMod val="50000"/>
              <a:lumOff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Standard Curve</a:t>
            </a:r>
          </a:p>
        </c:rich>
      </c:tx>
      <c:layout>
        <c:manualLayout>
          <c:xMode val="edge"/>
          <c:yMode val="edge"/>
          <c:x val="0.40366563090504776"/>
          <c:y val="0"/>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136823627126766"/>
          <c:y val="0.1222918489355497"/>
          <c:w val="0.81120126726760411"/>
          <c:h val="0.69452312190172738"/>
        </c:manualLayout>
      </c:layout>
      <c:scatterChart>
        <c:scatterStyle val="lineMarker"/>
        <c:varyColors val="0"/>
        <c:ser>
          <c:idx val="0"/>
          <c:order val="0"/>
          <c:tx>
            <c:v>Measurement</c:v>
          </c:tx>
          <c:spPr>
            <a:ln w="19050" cap="rnd">
              <a:noFill/>
              <a:round/>
            </a:ln>
            <a:effectLst/>
          </c:spPr>
          <c:marker>
            <c:symbol val="circle"/>
            <c:size val="6"/>
            <c:spPr>
              <a:solidFill>
                <a:srgbClr val="00B0F0"/>
              </a:solidFill>
              <a:ln w="9525">
                <a:noFill/>
              </a:ln>
              <a:effectLst/>
            </c:spPr>
          </c:marker>
          <c:errBars>
            <c:errDir val="y"/>
            <c:errBarType val="both"/>
            <c:errValType val="cust"/>
            <c:noEndCap val="0"/>
            <c:plus>
              <c:numRef>
                <c:f>'Curve Calculations'!$CU$9:$CU$25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plus>
            <c:minus>
              <c:numRef>
                <c:f>'Curve Calculations'!$CU$9:$CU$25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minus>
            <c:spPr>
              <a:noFill/>
              <a:ln w="15875" cap="flat" cmpd="sng" algn="ctr">
                <a:solidFill>
                  <a:schemeClr val="tx1">
                    <a:lumMod val="65000"/>
                    <a:lumOff val="35000"/>
                  </a:schemeClr>
                </a:solidFill>
                <a:round/>
              </a:ln>
              <a:effectLst/>
            </c:spPr>
          </c:errBars>
          <c:xVal>
            <c:numRef>
              <c:f>'Curve Calculations'!$CS$9:$CS$25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'Curve Calculations'!$CT$9:$CT$25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0"/>
          <c:extLst>
            <c:ext xmlns:c16="http://schemas.microsoft.com/office/drawing/2014/chart" uri="{C3380CC4-5D6E-409C-BE32-E72D297353CC}">
              <c16:uniqueId val="{00000000-246E-404E-938C-09DF2FDC304C}"/>
            </c:ext>
          </c:extLst>
        </c:ser>
        <c:ser>
          <c:idx val="1"/>
          <c:order val="1"/>
          <c:tx>
            <c:v>Linear Regression</c:v>
          </c:tx>
          <c:spPr>
            <a:ln w="25400" cap="rnd">
              <a:solidFill>
                <a:schemeClr val="tx1">
                  <a:lumMod val="50000"/>
                  <a:lumOff val="50000"/>
                </a:schemeClr>
              </a:solidFill>
              <a:prstDash val="dash"/>
              <a:round/>
            </a:ln>
            <a:effectLst/>
          </c:spPr>
          <c:marker>
            <c:symbol val="none"/>
          </c:marker>
          <c:xVal>
            <c:numRef>
              <c:f>'Curve Calculations'!$CS$9:$CS$25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'Curve Calculations'!$CW$9:$CW$25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yVal>
          <c:smooth val="0"/>
          <c:extLst>
            <c:ext xmlns:c16="http://schemas.microsoft.com/office/drawing/2014/chart" uri="{C3380CC4-5D6E-409C-BE32-E72D297353CC}">
              <c16:uniqueId val="{00000001-246E-404E-938C-09DF2FDC304C}"/>
            </c:ext>
          </c:extLst>
        </c:ser>
        <c:dLbls>
          <c:showLegendKey val="0"/>
          <c:showVal val="0"/>
          <c:showCatName val="0"/>
          <c:showSerName val="0"/>
          <c:showPercent val="0"/>
          <c:showBubbleSize val="0"/>
        </c:dLbls>
        <c:axId val="585062024"/>
        <c:axId val="561403360"/>
      </c:scatterChart>
      <c:valAx>
        <c:axId val="585062024"/>
        <c:scaling>
          <c:orientation val="minMax"/>
          <c:min val="0"/>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Concentration</a:t>
                </a:r>
              </a:p>
            </c:rich>
          </c:tx>
          <c:layout>
            <c:manualLayout>
              <c:xMode val="edge"/>
              <c:yMode val="edge"/>
              <c:x val="0.44935563365927977"/>
              <c:y val="0.9281834889329927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1403360"/>
        <c:crosses val="autoZero"/>
        <c:crossBetween val="midCat"/>
      </c:valAx>
      <c:valAx>
        <c:axId val="561403360"/>
        <c:scaling>
          <c:orientation val="minMax"/>
          <c:min val="0"/>
        </c:scaling>
        <c:delete val="0"/>
        <c:axPos val="l"/>
        <c:majorGridlines>
          <c:spPr>
            <a:ln w="9525" cap="flat" cmpd="sng" algn="ctr">
              <a:solidFill>
                <a:schemeClr val="tx1">
                  <a:lumMod val="50000"/>
                  <a:lumOff val="50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Signal</a:t>
                </a:r>
              </a:p>
            </c:rich>
          </c:tx>
          <c:layout>
            <c:manualLayout>
              <c:xMode val="edge"/>
              <c:yMode val="edge"/>
              <c:x val="0"/>
              <c:y val="0.3203375391366301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85062024"/>
        <c:crosses val="autoZero"/>
        <c:crossBetween val="midCat"/>
      </c:valAx>
      <c:spPr>
        <a:noFill/>
        <a:ln>
          <a:noFill/>
        </a:ln>
        <a:effectLst/>
      </c:spPr>
    </c:plotArea>
    <c:legend>
      <c:legendPos val="r"/>
      <c:layout>
        <c:manualLayout>
          <c:xMode val="edge"/>
          <c:yMode val="edge"/>
          <c:x val="0.67069800355670606"/>
          <c:y val="0.60027695330230257"/>
          <c:w val="0.22133356891708042"/>
          <c:h val="0.14100084363875801"/>
        </c:manualLayout>
      </c:layout>
      <c:overlay val="0"/>
      <c:spPr>
        <a:solidFill>
          <a:schemeClr val="bg1"/>
        </a:solidFill>
        <a:ln w="15875">
          <a:solidFill>
            <a:schemeClr val="tx1">
              <a:lumMod val="50000"/>
              <a:lumOff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Full Standard Curve</a:t>
            </a:r>
          </a:p>
        </c:rich>
      </c:tx>
      <c:layout>
        <c:manualLayout>
          <c:xMode val="edge"/>
          <c:yMode val="edge"/>
          <c:x val="0.40366563090504776"/>
          <c:y val="0"/>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10059669093856"/>
          <c:y val="0.12229175608810181"/>
          <c:w val="0.83951351344465452"/>
          <c:h val="0.69452312190172738"/>
        </c:manualLayout>
      </c:layout>
      <c:scatterChart>
        <c:scatterStyle val="lineMarker"/>
        <c:varyColors val="0"/>
        <c:ser>
          <c:idx val="0"/>
          <c:order val="0"/>
          <c:tx>
            <c:v>Measured Signal</c:v>
          </c:tx>
          <c:spPr>
            <a:ln w="25400" cap="rnd">
              <a:noFill/>
              <a:round/>
            </a:ln>
            <a:effectLst/>
          </c:spPr>
          <c:marker>
            <c:symbol val="circle"/>
            <c:size val="6"/>
            <c:spPr>
              <a:solidFill>
                <a:srgbClr val="00B0F0"/>
              </a:solidFill>
              <a:ln w="9525">
                <a:noFill/>
              </a:ln>
              <a:effectLst/>
            </c:spPr>
          </c:marker>
          <c:errBars>
            <c:errDir val="y"/>
            <c:errBarType val="both"/>
            <c:errValType val="cust"/>
            <c:noEndCap val="0"/>
            <c:plus>
              <c:numRef>
                <c:f>'Curve Calculations'!$CU$9:$CU$25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plus>
            <c:minus>
              <c:numRef>
                <c:f>'Curve Calculations'!$CU$9:$CU$25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minus>
            <c:spPr>
              <a:noFill/>
              <a:ln w="15875" cap="flat" cmpd="sng" algn="ctr">
                <a:solidFill>
                  <a:schemeClr val="tx1">
                    <a:lumMod val="65000"/>
                    <a:lumOff val="35000"/>
                  </a:schemeClr>
                </a:solidFill>
                <a:round/>
              </a:ln>
              <a:effectLst/>
            </c:spPr>
          </c:errBars>
          <c:xVal>
            <c:numRef>
              <c:f>'Curve Calculations'!$CT$9:$CT$25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'Curve Calculations'!$CS$9:$CS$25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0-90A4-4D52-B0D5-70BB2710090E}"/>
            </c:ext>
          </c:extLst>
        </c:ser>
        <c:ser>
          <c:idx val="1"/>
          <c:order val="1"/>
          <c:tx>
            <c:v>   Regression</c:v>
          </c:tx>
          <c:spPr>
            <a:ln w="19050" cap="rnd">
              <a:solidFill>
                <a:schemeClr val="accent3"/>
              </a:solidFill>
              <a:prstDash val="dash"/>
              <a:round/>
            </a:ln>
            <a:effectLst/>
          </c:spPr>
          <c:marker>
            <c:symbol val="none"/>
          </c:marker>
          <c:xVal>
            <c:numRef>
              <c:f>'Curve Calculations'!$CW$29:$CW$79</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numCache>
            </c:numRef>
          </c:xVal>
          <c:yVal>
            <c:numRef>
              <c:f>'Curve Calculations'!$CS$29:$CS$79</c:f>
              <c:numCache>
                <c:formatCode>General</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extLst>
            <c:ext xmlns:c16="http://schemas.microsoft.com/office/drawing/2014/chart" uri="{C3380CC4-5D6E-409C-BE32-E72D297353CC}">
              <c16:uniqueId val="{00000001-90A4-4D52-B0D5-70BB2710090E}"/>
            </c:ext>
          </c:extLst>
        </c:ser>
        <c:dLbls>
          <c:showLegendKey val="0"/>
          <c:showVal val="0"/>
          <c:showCatName val="0"/>
          <c:showSerName val="0"/>
          <c:showPercent val="0"/>
          <c:showBubbleSize val="0"/>
        </c:dLbls>
        <c:axId val="415789760"/>
        <c:axId val="488487912"/>
      </c:scatterChart>
      <c:valAx>
        <c:axId val="415789760"/>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Signal</a:t>
                </a:r>
              </a:p>
            </c:rich>
          </c:tx>
          <c:layout>
            <c:manualLayout>
              <c:xMode val="edge"/>
              <c:yMode val="edge"/>
              <c:x val="0.48944277805500452"/>
              <c:y val="0.9281836165312050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88487912"/>
        <c:crosses val="autoZero"/>
        <c:crossBetween val="midCat"/>
      </c:valAx>
      <c:valAx>
        <c:axId val="488487912"/>
        <c:scaling>
          <c:orientation val="minMax"/>
        </c:scaling>
        <c:delete val="0"/>
        <c:axPos val="l"/>
        <c:majorGridlines>
          <c:spPr>
            <a:ln w="9525" cap="flat" cmpd="sng" algn="ctr">
              <a:solidFill>
                <a:schemeClr val="tx1">
                  <a:lumMod val="50000"/>
                  <a:lumOff val="50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Concentration</a:t>
                </a:r>
              </a:p>
            </c:rich>
          </c:tx>
          <c:layout>
            <c:manualLayout>
              <c:xMode val="edge"/>
              <c:yMode val="edge"/>
              <c:x val="0"/>
              <c:y val="0.3065566499399343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5789760"/>
        <c:crosses val="autoZero"/>
        <c:crossBetween val="midCat"/>
      </c:valAx>
      <c:spPr>
        <a:noFill/>
        <a:ln>
          <a:noFill/>
        </a:ln>
        <a:effectLst/>
      </c:spPr>
    </c:plotArea>
    <c:legend>
      <c:legendPos val="r"/>
      <c:layout>
        <c:manualLayout>
          <c:xMode val="edge"/>
          <c:yMode val="edge"/>
          <c:x val="0.64440806067801615"/>
          <c:y val="0.58644156794903357"/>
          <c:w val="0.28153873752545283"/>
          <c:h val="0.14215710627212036"/>
        </c:manualLayout>
      </c:layout>
      <c:overlay val="0"/>
      <c:spPr>
        <a:solidFill>
          <a:schemeClr val="bg1"/>
        </a:solidFill>
        <a:ln w="15875">
          <a:solidFill>
            <a:schemeClr val="tx1">
              <a:lumMod val="50000"/>
              <a:lumOff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Zoomed-In Standard Curve</a:t>
            </a:r>
          </a:p>
        </c:rich>
      </c:tx>
      <c:layout>
        <c:manualLayout>
          <c:xMode val="edge"/>
          <c:yMode val="edge"/>
          <c:x val="0.35989000375280977"/>
          <c:y val="0"/>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10059669093856"/>
          <c:y val="0.12229175608810181"/>
          <c:w val="0.83951351344465452"/>
          <c:h val="0.69452312190172738"/>
        </c:manualLayout>
      </c:layout>
      <c:scatterChart>
        <c:scatterStyle val="lineMarker"/>
        <c:varyColors val="0"/>
        <c:ser>
          <c:idx val="0"/>
          <c:order val="0"/>
          <c:tx>
            <c:v>Measured Signal</c:v>
          </c:tx>
          <c:spPr>
            <a:ln w="25400" cap="rnd">
              <a:noFill/>
              <a:round/>
            </a:ln>
            <a:effectLst/>
          </c:spPr>
          <c:marker>
            <c:symbol val="circle"/>
            <c:size val="6"/>
            <c:spPr>
              <a:solidFill>
                <a:srgbClr val="00B0F0"/>
              </a:solidFill>
              <a:ln w="9525">
                <a:noFill/>
              </a:ln>
              <a:effectLst/>
            </c:spPr>
          </c:marker>
          <c:errBars>
            <c:errDir val="y"/>
            <c:errBarType val="both"/>
            <c:errValType val="cust"/>
            <c:noEndCap val="0"/>
            <c:plus>
              <c:numRef>
                <c:f>'Curve Calculations'!$CU$9:$CU$11</c:f>
                <c:numCache>
                  <c:formatCode>General</c:formatCode>
                  <c:ptCount val="3"/>
                  <c:pt idx="0">
                    <c:v>#N/A</c:v>
                  </c:pt>
                  <c:pt idx="1">
                    <c:v>#N/A</c:v>
                  </c:pt>
                  <c:pt idx="2">
                    <c:v>#N/A</c:v>
                  </c:pt>
                </c:numCache>
              </c:numRef>
            </c:plus>
            <c:minus>
              <c:numRef>
                <c:f>'Curve Calculations'!$CU$9:$CU$11</c:f>
                <c:numCache>
                  <c:formatCode>General</c:formatCode>
                  <c:ptCount val="3"/>
                  <c:pt idx="0">
                    <c:v>#N/A</c:v>
                  </c:pt>
                  <c:pt idx="1">
                    <c:v>#N/A</c:v>
                  </c:pt>
                  <c:pt idx="2">
                    <c:v>#N/A</c:v>
                  </c:pt>
                </c:numCache>
              </c:numRef>
            </c:minus>
            <c:spPr>
              <a:noFill/>
              <a:ln w="15875" cap="flat" cmpd="sng" algn="ctr">
                <a:solidFill>
                  <a:schemeClr val="tx1">
                    <a:lumMod val="65000"/>
                    <a:lumOff val="35000"/>
                  </a:schemeClr>
                </a:solidFill>
                <a:round/>
              </a:ln>
              <a:effectLst/>
            </c:spPr>
          </c:errBars>
          <c:xVal>
            <c:numRef>
              <c:f>'Curve Calculations'!$CT$9:$CT$12</c:f>
              <c:numCache>
                <c:formatCode>General</c:formatCode>
                <c:ptCount val="4"/>
                <c:pt idx="0">
                  <c:v>#N/A</c:v>
                </c:pt>
                <c:pt idx="1">
                  <c:v>#N/A</c:v>
                </c:pt>
                <c:pt idx="2">
                  <c:v>#N/A</c:v>
                </c:pt>
                <c:pt idx="3">
                  <c:v>#N/A</c:v>
                </c:pt>
              </c:numCache>
            </c:numRef>
          </c:xVal>
          <c:yVal>
            <c:numRef>
              <c:f>'Curve Calculations'!$CS$9:$CS$11</c:f>
              <c:numCache>
                <c:formatCode>General</c:formatCode>
                <c:ptCount val="3"/>
                <c:pt idx="0">
                  <c:v>0</c:v>
                </c:pt>
                <c:pt idx="1">
                  <c:v>0</c:v>
                </c:pt>
                <c:pt idx="2">
                  <c:v>0</c:v>
                </c:pt>
              </c:numCache>
            </c:numRef>
          </c:yVal>
          <c:smooth val="0"/>
          <c:extLst>
            <c:ext xmlns:c16="http://schemas.microsoft.com/office/drawing/2014/chart" uri="{C3380CC4-5D6E-409C-BE32-E72D297353CC}">
              <c16:uniqueId val="{00000000-46DF-4F5B-AA81-D28E87414A58}"/>
            </c:ext>
          </c:extLst>
        </c:ser>
        <c:ser>
          <c:idx val="1"/>
          <c:order val="1"/>
          <c:tx>
            <c:v>   Regression</c:v>
          </c:tx>
          <c:spPr>
            <a:ln w="19050" cap="rnd">
              <a:solidFill>
                <a:schemeClr val="accent3"/>
              </a:solidFill>
              <a:prstDash val="dash"/>
              <a:round/>
            </a:ln>
            <a:effectLst/>
          </c:spPr>
          <c:marker>
            <c:symbol val="none"/>
          </c:marker>
          <c:xVal>
            <c:numRef>
              <c:f>'Curve Calculations'!$CW$83:$CW$123</c:f>
              <c:numCache>
                <c:formatCode>General</c:formatCode>
                <c:ptCount val="41"/>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'Curve Calculations'!$CS$83:$CS$123</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0"/>
          <c:extLst>
            <c:ext xmlns:c16="http://schemas.microsoft.com/office/drawing/2014/chart" uri="{C3380CC4-5D6E-409C-BE32-E72D297353CC}">
              <c16:uniqueId val="{00000001-46DF-4F5B-AA81-D28E87414A58}"/>
            </c:ext>
          </c:extLst>
        </c:ser>
        <c:dLbls>
          <c:showLegendKey val="0"/>
          <c:showVal val="0"/>
          <c:showCatName val="0"/>
          <c:showSerName val="0"/>
          <c:showPercent val="0"/>
          <c:showBubbleSize val="0"/>
        </c:dLbls>
        <c:axId val="560645064"/>
        <c:axId val="560645456"/>
      </c:scatterChart>
      <c:valAx>
        <c:axId val="56064506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Signal</a:t>
                </a:r>
              </a:p>
            </c:rich>
          </c:tx>
          <c:layout>
            <c:manualLayout>
              <c:xMode val="edge"/>
              <c:yMode val="edge"/>
              <c:x val="0.49495524993382667"/>
              <c:y val="0.9281836054275065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0645456"/>
        <c:crosses val="autoZero"/>
        <c:crossBetween val="midCat"/>
      </c:valAx>
      <c:valAx>
        <c:axId val="560645456"/>
        <c:scaling>
          <c:orientation val="minMax"/>
        </c:scaling>
        <c:delete val="0"/>
        <c:axPos val="l"/>
        <c:majorGridlines>
          <c:spPr>
            <a:ln w="9525" cap="flat" cmpd="sng" algn="ctr">
              <a:solidFill>
                <a:schemeClr val="tx1">
                  <a:lumMod val="50000"/>
                  <a:lumOff val="50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Concentration</a:t>
                </a:r>
              </a:p>
            </c:rich>
          </c:tx>
          <c:layout>
            <c:manualLayout>
              <c:xMode val="edge"/>
              <c:yMode val="edge"/>
              <c:x val="0"/>
              <c:y val="0.3030759487217377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0645064"/>
        <c:crosses val="autoZero"/>
        <c:crossBetween val="midCat"/>
      </c:valAx>
      <c:spPr>
        <a:noFill/>
        <a:ln>
          <a:noFill/>
        </a:ln>
        <a:effectLst/>
      </c:spPr>
    </c:plotArea>
    <c:legend>
      <c:legendPos val="r"/>
      <c:layout>
        <c:manualLayout>
          <c:xMode val="edge"/>
          <c:yMode val="edge"/>
          <c:x val="0.17746826233131208"/>
          <c:y val="0.55527931581726819"/>
          <c:w val="0.27900788963602641"/>
          <c:h val="0.14185283847314603"/>
        </c:manualLayout>
      </c:layout>
      <c:overlay val="0"/>
      <c:spPr>
        <a:solidFill>
          <a:schemeClr val="bg1"/>
        </a:solidFill>
        <a:ln w="15875">
          <a:solidFill>
            <a:schemeClr val="tx1">
              <a:lumMod val="50000"/>
              <a:lumOff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Zoomed-In Standard Curve</a:t>
            </a:r>
          </a:p>
        </c:rich>
      </c:tx>
      <c:layout>
        <c:manualLayout>
          <c:xMode val="edge"/>
          <c:yMode val="edge"/>
          <c:x val="0.35989000375280977"/>
          <c:y val="0"/>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10059669093856"/>
          <c:y val="0.12229175608810181"/>
          <c:w val="0.83951351344465452"/>
          <c:h val="0.69452312190172738"/>
        </c:manualLayout>
      </c:layout>
      <c:scatterChart>
        <c:scatterStyle val="lineMarker"/>
        <c:varyColors val="0"/>
        <c:ser>
          <c:idx val="0"/>
          <c:order val="0"/>
          <c:tx>
            <c:v>Measured Signal</c:v>
          </c:tx>
          <c:spPr>
            <a:ln w="25400" cap="rnd">
              <a:noFill/>
              <a:round/>
            </a:ln>
            <a:effectLst/>
          </c:spPr>
          <c:marker>
            <c:symbol val="circle"/>
            <c:size val="6"/>
            <c:spPr>
              <a:solidFill>
                <a:srgbClr val="00B0F0"/>
              </a:solidFill>
              <a:ln w="9525">
                <a:noFill/>
              </a:ln>
              <a:effectLst/>
            </c:spPr>
          </c:marker>
          <c:errBars>
            <c:errDir val="x"/>
            <c:errBarType val="both"/>
            <c:errValType val="cust"/>
            <c:noEndCap val="0"/>
            <c:plus>
              <c:numRef>
                <c:f>'Curve Calculations'!$CU$9:$CU$11</c:f>
                <c:numCache>
                  <c:formatCode>General</c:formatCode>
                  <c:ptCount val="3"/>
                  <c:pt idx="0">
                    <c:v>#N/A</c:v>
                  </c:pt>
                  <c:pt idx="1">
                    <c:v>#N/A</c:v>
                  </c:pt>
                  <c:pt idx="2">
                    <c:v>#N/A</c:v>
                  </c:pt>
                </c:numCache>
              </c:numRef>
            </c:plus>
            <c:minus>
              <c:numRef>
                <c:f>'Curve Calculations'!$CU$9:$CU$11</c:f>
                <c:numCache>
                  <c:formatCode>General</c:formatCode>
                  <c:ptCount val="3"/>
                  <c:pt idx="0">
                    <c:v>#N/A</c:v>
                  </c:pt>
                  <c:pt idx="1">
                    <c:v>#N/A</c:v>
                  </c:pt>
                  <c:pt idx="2">
                    <c:v>#N/A</c:v>
                  </c:pt>
                </c:numCache>
              </c:numRef>
            </c:minus>
            <c:spPr>
              <a:noFill/>
              <a:ln w="15875" cap="flat" cmpd="sng" algn="ctr">
                <a:solidFill>
                  <a:schemeClr val="tx1">
                    <a:lumMod val="65000"/>
                    <a:lumOff val="35000"/>
                  </a:schemeClr>
                </a:solidFill>
                <a:round/>
              </a:ln>
              <a:effectLst/>
            </c:spPr>
          </c:errBars>
          <c:xVal>
            <c:numRef>
              <c:f>'Curve Calculations'!$CT$9:$CT$12</c:f>
              <c:numCache>
                <c:formatCode>General</c:formatCode>
                <c:ptCount val="4"/>
                <c:pt idx="0">
                  <c:v>#N/A</c:v>
                </c:pt>
                <c:pt idx="1">
                  <c:v>#N/A</c:v>
                </c:pt>
                <c:pt idx="2">
                  <c:v>#N/A</c:v>
                </c:pt>
                <c:pt idx="3">
                  <c:v>#N/A</c:v>
                </c:pt>
              </c:numCache>
            </c:numRef>
          </c:xVal>
          <c:yVal>
            <c:numRef>
              <c:f>'Curve Calculations'!$CS$9:$CS$11</c:f>
              <c:numCache>
                <c:formatCode>General</c:formatCode>
                <c:ptCount val="3"/>
                <c:pt idx="0">
                  <c:v>0</c:v>
                </c:pt>
                <c:pt idx="1">
                  <c:v>0</c:v>
                </c:pt>
                <c:pt idx="2">
                  <c:v>0</c:v>
                </c:pt>
              </c:numCache>
            </c:numRef>
          </c:yVal>
          <c:smooth val="0"/>
          <c:extLst>
            <c:ext xmlns:c16="http://schemas.microsoft.com/office/drawing/2014/chart" uri="{C3380CC4-5D6E-409C-BE32-E72D297353CC}">
              <c16:uniqueId val="{00000000-9416-4FD3-B1D8-C7ED5364E2A5}"/>
            </c:ext>
          </c:extLst>
        </c:ser>
        <c:ser>
          <c:idx val="1"/>
          <c:order val="1"/>
          <c:tx>
            <c:v>   Regression</c:v>
          </c:tx>
          <c:spPr>
            <a:ln w="25400" cap="rnd">
              <a:solidFill>
                <a:schemeClr val="tx1">
                  <a:lumMod val="50000"/>
                  <a:lumOff val="50000"/>
                </a:schemeClr>
              </a:solidFill>
              <a:prstDash val="dash"/>
              <a:round/>
            </a:ln>
            <a:effectLst/>
          </c:spPr>
          <c:marker>
            <c:symbol val="none"/>
          </c:marker>
          <c:xVal>
            <c:numRef>
              <c:f>'Curve Calculations'!$CW$83:$CW$123</c:f>
              <c:numCache>
                <c:formatCode>General</c:formatCode>
                <c:ptCount val="41"/>
                <c:pt idx="0">
                  <c:v>#N/A</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'Curve Calculations'!$CS$83:$CS$123</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0"/>
          <c:extLst>
            <c:ext xmlns:c16="http://schemas.microsoft.com/office/drawing/2014/chart" uri="{C3380CC4-5D6E-409C-BE32-E72D297353CC}">
              <c16:uniqueId val="{00000001-9416-4FD3-B1D8-C7ED5364E2A5}"/>
            </c:ext>
          </c:extLst>
        </c:ser>
        <c:dLbls>
          <c:showLegendKey val="0"/>
          <c:showVal val="0"/>
          <c:showCatName val="0"/>
          <c:showSerName val="0"/>
          <c:showPercent val="0"/>
          <c:showBubbleSize val="0"/>
        </c:dLbls>
        <c:axId val="5505744"/>
        <c:axId val="414920408"/>
      </c:scatterChart>
      <c:valAx>
        <c:axId val="550574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Signal</a:t>
                </a:r>
              </a:p>
            </c:rich>
          </c:tx>
          <c:layout>
            <c:manualLayout>
              <c:xMode val="edge"/>
              <c:yMode val="edge"/>
              <c:x val="0.49495524993382667"/>
              <c:y val="0.9281836054275065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4920408"/>
        <c:crosses val="autoZero"/>
        <c:crossBetween val="midCat"/>
      </c:valAx>
      <c:valAx>
        <c:axId val="414920408"/>
        <c:scaling>
          <c:orientation val="minMax"/>
        </c:scaling>
        <c:delete val="0"/>
        <c:axPos val="l"/>
        <c:majorGridlines>
          <c:spPr>
            <a:ln w="9525" cap="flat" cmpd="sng" algn="ctr">
              <a:solidFill>
                <a:schemeClr val="tx1">
                  <a:lumMod val="50000"/>
                  <a:lumOff val="50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Concentration</a:t>
                </a:r>
              </a:p>
            </c:rich>
          </c:tx>
          <c:layout>
            <c:manualLayout>
              <c:xMode val="edge"/>
              <c:yMode val="edge"/>
              <c:x val="0"/>
              <c:y val="0.3030759487217377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505744"/>
        <c:crosses val="autoZero"/>
        <c:crossBetween val="midCat"/>
      </c:valAx>
      <c:spPr>
        <a:noFill/>
        <a:ln>
          <a:noFill/>
        </a:ln>
        <a:effectLst/>
      </c:spPr>
    </c:plotArea>
    <c:legend>
      <c:legendPos val="r"/>
      <c:layout>
        <c:manualLayout>
          <c:xMode val="edge"/>
          <c:yMode val="edge"/>
          <c:x val="0.17746826233131208"/>
          <c:y val="0.55527931581726819"/>
          <c:w val="0.21759802660162772"/>
          <c:h val="0.1365855731078614"/>
        </c:manualLayout>
      </c:layout>
      <c:overlay val="0"/>
      <c:spPr>
        <a:solidFill>
          <a:schemeClr val="bg1"/>
        </a:solidFill>
        <a:ln w="15875">
          <a:solidFill>
            <a:schemeClr val="tx1">
              <a:lumMod val="50000"/>
              <a:lumOff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Full Standard Curve</a:t>
            </a:r>
          </a:p>
        </c:rich>
      </c:tx>
      <c:layout>
        <c:manualLayout>
          <c:xMode val="edge"/>
          <c:yMode val="edge"/>
          <c:x val="0.40366563090504776"/>
          <c:y val="0"/>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710059669093856"/>
          <c:y val="0.12229175608810181"/>
          <c:w val="0.83951351344465452"/>
          <c:h val="0.69452312190172738"/>
        </c:manualLayout>
      </c:layout>
      <c:scatterChart>
        <c:scatterStyle val="lineMarker"/>
        <c:varyColors val="0"/>
        <c:ser>
          <c:idx val="0"/>
          <c:order val="0"/>
          <c:tx>
            <c:v>Measured Signal</c:v>
          </c:tx>
          <c:spPr>
            <a:ln w="25400" cap="rnd">
              <a:noFill/>
              <a:round/>
            </a:ln>
            <a:effectLst/>
          </c:spPr>
          <c:marker>
            <c:symbol val="circle"/>
            <c:size val="6"/>
            <c:spPr>
              <a:solidFill>
                <a:srgbClr val="00B0F0"/>
              </a:solidFill>
              <a:ln w="9525">
                <a:noFill/>
              </a:ln>
              <a:effectLst/>
            </c:spPr>
          </c:marker>
          <c:errBars>
            <c:errDir val="x"/>
            <c:errBarType val="both"/>
            <c:errValType val="cust"/>
            <c:noEndCap val="0"/>
            <c:plus>
              <c:numRef>
                <c:f>'Curve Calculations'!$CU$9:$CU$25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plus>
            <c:minus>
              <c:numRef>
                <c:f>'Curve Calculations'!$CU$9:$CU$25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minus>
            <c:spPr>
              <a:noFill/>
              <a:ln w="15875" cap="flat" cmpd="sng" algn="ctr">
                <a:solidFill>
                  <a:schemeClr val="tx1">
                    <a:lumMod val="65000"/>
                    <a:lumOff val="35000"/>
                  </a:schemeClr>
                </a:solidFill>
                <a:round/>
              </a:ln>
              <a:effectLst/>
            </c:spPr>
          </c:errBars>
          <c:xVal>
            <c:numRef>
              <c:f>'Curve Calculations'!$CT$9:$CT$25</c:f>
              <c:numCache>
                <c:formatCode>General</c:formatCode>
                <c:ptCount val="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Ref>
              <c:f>'Curve Calculations'!$CS$9:$CS$25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0"/>
          <c:extLst>
            <c:ext xmlns:c16="http://schemas.microsoft.com/office/drawing/2014/chart" uri="{C3380CC4-5D6E-409C-BE32-E72D297353CC}">
              <c16:uniqueId val="{00000000-BD23-4130-9130-09FC205CEF7C}"/>
            </c:ext>
          </c:extLst>
        </c:ser>
        <c:ser>
          <c:idx val="1"/>
          <c:order val="1"/>
          <c:tx>
            <c:v>   Regression</c:v>
          </c:tx>
          <c:spPr>
            <a:ln w="25400" cap="rnd">
              <a:solidFill>
                <a:schemeClr val="tx1">
                  <a:lumMod val="50000"/>
                  <a:lumOff val="50000"/>
                </a:schemeClr>
              </a:solidFill>
              <a:prstDash val="dash"/>
              <a:round/>
            </a:ln>
            <a:effectLst/>
          </c:spPr>
          <c:marker>
            <c:symbol val="none"/>
          </c:marker>
          <c:xVal>
            <c:numRef>
              <c:f>'Curve Calculations'!$CW$29:$CW$79</c:f>
              <c:numCache>
                <c:formatCode>General</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numCache>
            </c:numRef>
          </c:xVal>
          <c:yVal>
            <c:numRef>
              <c:f>'Curve Calculations'!$CS$29:$CS$79</c:f>
              <c:numCache>
                <c:formatCode>General</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extLst>
            <c:ext xmlns:c16="http://schemas.microsoft.com/office/drawing/2014/chart" uri="{C3380CC4-5D6E-409C-BE32-E72D297353CC}">
              <c16:uniqueId val="{00000001-BD23-4130-9130-09FC205CEF7C}"/>
            </c:ext>
          </c:extLst>
        </c:ser>
        <c:dLbls>
          <c:showLegendKey val="0"/>
          <c:showVal val="0"/>
          <c:showCatName val="0"/>
          <c:showSerName val="0"/>
          <c:showPercent val="0"/>
          <c:showBubbleSize val="0"/>
        </c:dLbls>
        <c:axId val="416560368"/>
        <c:axId val="416560760"/>
      </c:scatterChart>
      <c:valAx>
        <c:axId val="416560368"/>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Signal</a:t>
                </a:r>
              </a:p>
            </c:rich>
          </c:tx>
          <c:layout>
            <c:manualLayout>
              <c:xMode val="edge"/>
              <c:yMode val="edge"/>
              <c:x val="0.48944277805500452"/>
              <c:y val="0.9281836165312050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6560760"/>
        <c:crosses val="autoZero"/>
        <c:crossBetween val="midCat"/>
      </c:valAx>
      <c:valAx>
        <c:axId val="416560760"/>
        <c:scaling>
          <c:orientation val="minMax"/>
        </c:scaling>
        <c:delete val="0"/>
        <c:axPos val="l"/>
        <c:majorGridlines>
          <c:spPr>
            <a:ln w="9525" cap="flat" cmpd="sng" algn="ctr">
              <a:solidFill>
                <a:schemeClr val="tx1">
                  <a:lumMod val="50000"/>
                  <a:lumOff val="50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Concentration</a:t>
                </a:r>
              </a:p>
            </c:rich>
          </c:tx>
          <c:layout>
            <c:manualLayout>
              <c:xMode val="edge"/>
              <c:yMode val="edge"/>
              <c:x val="0"/>
              <c:y val="0.3065566499399343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in"/>
        <c:tickLblPos val="nextTo"/>
        <c:spPr>
          <a:noFill/>
          <a:ln w="19050"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16560368"/>
        <c:crosses val="autoZero"/>
        <c:crossBetween val="midCat"/>
      </c:valAx>
      <c:spPr>
        <a:noFill/>
        <a:ln>
          <a:noFill/>
        </a:ln>
        <a:effectLst/>
      </c:spPr>
    </c:plotArea>
    <c:legend>
      <c:legendPos val="r"/>
      <c:layout>
        <c:manualLayout>
          <c:xMode val="edge"/>
          <c:yMode val="edge"/>
          <c:x val="0.14199839398531414"/>
          <c:y val="0.34963522781879347"/>
          <c:w val="0.26116104413270896"/>
          <c:h val="0.14731659436693981"/>
        </c:manualLayout>
      </c:layout>
      <c:overlay val="0"/>
      <c:spPr>
        <a:solidFill>
          <a:schemeClr val="bg1"/>
        </a:solidFill>
        <a:ln w="15875">
          <a:solidFill>
            <a:schemeClr val="tx1">
              <a:lumMod val="50000"/>
              <a:lumOff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lumMod val="9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12</xdr:col>
      <xdr:colOff>211207</xdr:colOff>
      <xdr:row>18</xdr:row>
      <xdr:rowOff>30830</xdr:rowOff>
    </xdr:from>
    <xdr:to>
      <xdr:col>23</xdr:col>
      <xdr:colOff>163317</xdr:colOff>
      <xdr:row>36</xdr:row>
      <xdr:rowOff>169034</xdr:rowOff>
    </xdr:to>
    <xdr:graphicFrame macro="">
      <xdr:nvGraphicFramePr>
        <xdr:cNvPr id="7" name="Chart 6">
          <a:extLst>
            <a:ext uri="{FF2B5EF4-FFF2-40B4-BE49-F238E27FC236}">
              <a16:creationId xmlns:a16="http://schemas.microsoft.com/office/drawing/2014/main" id="{4169C278-99CB-4977-9E1F-6C371CD056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198323</xdr:colOff>
      <xdr:row>0</xdr:row>
      <xdr:rowOff>127000</xdr:rowOff>
    </xdr:from>
    <xdr:to>
      <xdr:col>23</xdr:col>
      <xdr:colOff>190961</xdr:colOff>
      <xdr:row>17</xdr:row>
      <xdr:rowOff>145207</xdr:rowOff>
    </xdr:to>
    <xdr:graphicFrame macro="">
      <xdr:nvGraphicFramePr>
        <xdr:cNvPr id="9" name="Chart 8">
          <a:extLst>
            <a:ext uri="{FF2B5EF4-FFF2-40B4-BE49-F238E27FC236}">
              <a16:creationId xmlns:a16="http://schemas.microsoft.com/office/drawing/2014/main" id="{3630F2E3-E3AE-4CDB-B66B-05DD9453C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0.42101</cdr:x>
      <cdr:y>0.17103</cdr:y>
    </cdr:from>
    <cdr:to>
      <cdr:x>0.66491</cdr:x>
      <cdr:y>0.23797</cdr:y>
    </cdr:to>
    <cdr:sp macro="" textlink="">
      <cdr:nvSpPr>
        <cdr:cNvPr id="3" name="TextBox 2"/>
        <cdr:cNvSpPr txBox="1"/>
      </cdr:nvSpPr>
      <cdr:spPr>
        <a:xfrm xmlns:a="http://schemas.openxmlformats.org/drawingml/2006/main">
          <a:off x="2646060" y="595576"/>
          <a:ext cx="1532965" cy="2330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0.15732</cdr:x>
      <cdr:y>0.15571</cdr:y>
    </cdr:from>
    <cdr:to>
      <cdr:x>0.60947</cdr:x>
      <cdr:y>0.25096</cdr:y>
    </cdr:to>
    <cdr:sp macro="" textlink="'Curve Calculations'!$CV$63">
      <cdr:nvSpPr>
        <cdr:cNvPr id="4" name="TextBox 3"/>
        <cdr:cNvSpPr txBox="1"/>
      </cdr:nvSpPr>
      <cdr:spPr>
        <a:xfrm xmlns:a="http://schemas.openxmlformats.org/drawingml/2006/main">
          <a:off x="987965" y="571711"/>
          <a:ext cx="2839487" cy="3497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3894F51-6F24-498D-9C77-8939B1AF9DAD}" type="TxLink">
            <a:rPr lang="en-US" sz="1400" b="0" i="0" u="none" strike="noStrike">
              <a:solidFill>
                <a:srgbClr val="000000"/>
              </a:solidFill>
              <a:latin typeface="Calibri"/>
              <a:cs typeface="Calibri"/>
            </a:rPr>
            <a:pPr/>
            <a:t>-</a:t>
          </a:fld>
          <a:endParaRPr lang="en-US" sz="1800"/>
        </a:p>
      </cdr:txBody>
    </cdr:sp>
  </cdr:relSizeAnchor>
  <cdr:relSizeAnchor xmlns:cdr="http://schemas.openxmlformats.org/drawingml/2006/chartDrawing">
    <cdr:from>
      <cdr:x>0.21419</cdr:x>
      <cdr:y>0.48541</cdr:y>
    </cdr:from>
    <cdr:to>
      <cdr:x>0.32259</cdr:x>
      <cdr:y>0.52577</cdr:y>
    </cdr:to>
    <cdr:sp macro="" textlink="">
      <cdr:nvSpPr>
        <cdr:cNvPr id="6" name="TextBox 5"/>
        <cdr:cNvSpPr txBox="1"/>
      </cdr:nvSpPr>
      <cdr:spPr>
        <a:xfrm xmlns:a="http://schemas.openxmlformats.org/drawingml/2006/main">
          <a:off x="1346178" y="1725129"/>
          <a:ext cx="681317" cy="143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0.22274</cdr:x>
      <cdr:y>0.4955</cdr:y>
    </cdr:from>
    <cdr:to>
      <cdr:x>0.30547</cdr:x>
      <cdr:y>0.53839</cdr:y>
    </cdr:to>
    <cdr:sp macro="" textlink="">
      <cdr:nvSpPr>
        <cdr:cNvPr id="7" name="TextBox 6"/>
        <cdr:cNvSpPr txBox="1"/>
      </cdr:nvSpPr>
      <cdr:spPr>
        <a:xfrm xmlns:a="http://schemas.openxmlformats.org/drawingml/2006/main">
          <a:off x="1399966" y="1760988"/>
          <a:ext cx="519953"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0.17681</cdr:x>
      <cdr:y>0.21584</cdr:y>
    </cdr:from>
    <cdr:to>
      <cdr:x>0.39371</cdr:x>
      <cdr:y>0.33179</cdr:y>
    </cdr:to>
    <cdr:sp macro="" textlink="">
      <cdr:nvSpPr>
        <cdr:cNvPr id="2" name="TextBox 1"/>
        <cdr:cNvSpPr txBox="1"/>
      </cdr:nvSpPr>
      <cdr:spPr>
        <a:xfrm xmlns:a="http://schemas.openxmlformats.org/drawingml/2006/main">
          <a:off x="1227699" y="767635"/>
          <a:ext cx="1506071" cy="4123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0.24395</cdr:x>
      <cdr:y>0.21332</cdr:y>
    </cdr:from>
    <cdr:to>
      <cdr:x>0.49054</cdr:x>
      <cdr:y>0.32675</cdr:y>
    </cdr:to>
    <cdr:sp macro="" textlink="">
      <cdr:nvSpPr>
        <cdr:cNvPr id="10" name="TextBox 9"/>
        <cdr:cNvSpPr txBox="1"/>
      </cdr:nvSpPr>
      <cdr:spPr>
        <a:xfrm xmlns:a="http://schemas.openxmlformats.org/drawingml/2006/main">
          <a:off x="1693864" y="758670"/>
          <a:ext cx="1712259" cy="403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p>
      </cdr:txBody>
    </cdr:sp>
  </cdr:relSizeAnchor>
  <cdr:relSizeAnchor xmlns:cdr="http://schemas.openxmlformats.org/drawingml/2006/chartDrawing">
    <cdr:from>
      <cdr:x>0.1416</cdr:x>
      <cdr:y>0.17469</cdr:y>
    </cdr:from>
    <cdr:to>
      <cdr:x>0.57732</cdr:x>
      <cdr:y>0.31584</cdr:y>
    </cdr:to>
    <cdr:sp macro="" textlink="">
      <cdr:nvSpPr>
        <cdr:cNvPr id="18" name="Rectangle 17"/>
        <cdr:cNvSpPr/>
      </cdr:nvSpPr>
      <cdr:spPr>
        <a:xfrm xmlns:a="http://schemas.openxmlformats.org/drawingml/2006/main">
          <a:off x="985159" y="626847"/>
          <a:ext cx="3031613" cy="506531"/>
        </a:xfrm>
        <a:prstGeom xmlns:a="http://schemas.openxmlformats.org/drawingml/2006/main" prst="rect">
          <a:avLst/>
        </a:prstGeom>
        <a:solidFill xmlns:a="http://schemas.openxmlformats.org/drawingml/2006/main">
          <a:schemeClr val="bg1"/>
        </a:solidFill>
        <a:ln xmlns:a="http://schemas.openxmlformats.org/drawingml/2006/main" w="1905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0.31745</cdr:x>
      <cdr:y>0.15823</cdr:y>
    </cdr:from>
    <cdr:to>
      <cdr:x>0.56792</cdr:x>
      <cdr:y>0.3019</cdr:y>
    </cdr:to>
    <cdr:grpSp>
      <cdr:nvGrpSpPr>
        <cdr:cNvPr id="17" name="Group 16">
          <a:extLst xmlns:a="http://schemas.openxmlformats.org/drawingml/2006/main">
            <a:ext uri="{FF2B5EF4-FFF2-40B4-BE49-F238E27FC236}">
              <a16:creationId xmlns:a16="http://schemas.microsoft.com/office/drawing/2014/main" id="{ED3D8F4F-C18B-439D-BF11-C6DE22BCF0C4}"/>
            </a:ext>
          </a:extLst>
        </cdr:cNvPr>
        <cdr:cNvGrpSpPr/>
      </cdr:nvGrpSpPr>
      <cdr:grpSpPr>
        <a:xfrm xmlns:a="http://schemas.openxmlformats.org/drawingml/2006/main">
          <a:off x="2206287" y="599184"/>
          <a:ext cx="1740774" cy="544049"/>
          <a:chOff x="2160028" y="489730"/>
          <a:chExt cx="1739153" cy="510987"/>
        </a:xfrm>
      </cdr:grpSpPr>
      <cdr:sp macro="" textlink="'Curve Calculations'!$CS$145">
        <cdr:nvSpPr>
          <cdr:cNvPr id="11" name="TextBox 10"/>
          <cdr:cNvSpPr txBox="1"/>
        </cdr:nvSpPr>
        <cdr:spPr>
          <a:xfrm xmlns:a="http://schemas.openxmlformats.org/drawingml/2006/main">
            <a:off x="2160028" y="489730"/>
            <a:ext cx="1739153" cy="31376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FEB63C00-D6AD-48F3-84BA-2BDEF8CFD680}" type="TxLink">
              <a:rPr lang="en-US" sz="1100" b="0" i="0" u="none" strike="noStrike">
                <a:solidFill>
                  <a:srgbClr val="000000"/>
                </a:solidFill>
                <a:latin typeface="Calibri"/>
                <a:cs typeface="Calibri"/>
              </a:rPr>
              <a:pPr algn="ctr"/>
              <a:t>log(signal - N/A) - N/A</a:t>
            </a:fld>
            <a:endParaRPr lang="en-US" sz="1100"/>
          </a:p>
        </cdr:txBody>
      </cdr:sp>
      <cdr:sp macro="" textlink="'Curve Calculations'!$CS$146">
        <cdr:nvSpPr>
          <cdr:cNvPr id="13" name="TextBox 12"/>
          <cdr:cNvSpPr txBox="1"/>
        </cdr:nvSpPr>
        <cdr:spPr>
          <a:xfrm xmlns:a="http://schemas.openxmlformats.org/drawingml/2006/main">
            <a:off x="2563439" y="624199"/>
            <a:ext cx="932330" cy="37651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9054609-2F9C-4DAC-BAC0-7D8D23C59160}" type="TxLink">
              <a:rPr lang="en-US" sz="1100" b="0" i="0" u="none" strike="noStrike">
                <a:solidFill>
                  <a:srgbClr val="000000"/>
                </a:solidFill>
                <a:latin typeface="Calibri"/>
                <a:cs typeface="Calibri"/>
              </a:rPr>
              <a:pPr algn="ctr"/>
              <a:t>N/A</a:t>
            </a:fld>
            <a:endParaRPr lang="en-US" sz="1100"/>
          </a:p>
        </cdr:txBody>
      </cdr:sp>
      <cdr:cxnSp macro="">
        <cdr:nvCxnSpPr>
          <cdr:cNvPr id="16" name="Straight Connector 15">
            <a:extLst xmlns:a="http://schemas.openxmlformats.org/drawingml/2006/main">
              <a:ext uri="{FF2B5EF4-FFF2-40B4-BE49-F238E27FC236}">
                <a16:creationId xmlns:a16="http://schemas.microsoft.com/office/drawing/2014/main" id="{E4F15786-BDE7-40A3-9D0D-1111F72E1082}"/>
              </a:ext>
            </a:extLst>
          </cdr:cNvPr>
          <cdr:cNvCxnSpPr/>
        </cdr:nvCxnSpPr>
        <cdr:spPr>
          <a:xfrm xmlns:a="http://schemas.openxmlformats.org/drawingml/2006/main" flipV="1">
            <a:off x="2298084" y="731776"/>
            <a:ext cx="146304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0.14058</cdr:x>
      <cdr:y>0.23041</cdr:y>
    </cdr:from>
    <cdr:to>
      <cdr:x>0.37685</cdr:x>
      <cdr:y>0.34132</cdr:y>
    </cdr:to>
    <cdr:sp macro="" textlink="">
      <cdr:nvSpPr>
        <cdr:cNvPr id="19" name="TextBox 18"/>
        <cdr:cNvSpPr txBox="1"/>
      </cdr:nvSpPr>
      <cdr:spPr>
        <a:xfrm xmlns:a="http://schemas.openxmlformats.org/drawingml/2006/main">
          <a:off x="976754" y="830029"/>
          <a:ext cx="1641600" cy="3995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Concentration = 10</a:t>
          </a:r>
        </a:p>
      </cdr:txBody>
    </cdr:sp>
  </cdr:relSizeAnchor>
</c:userShapes>
</file>

<file path=xl/drawings/drawing2.xml><?xml version="1.0" encoding="utf-8"?>
<c:userShapes xmlns:c="http://schemas.openxmlformats.org/drawingml/2006/chart">
  <cdr:relSizeAnchor xmlns:cdr="http://schemas.openxmlformats.org/drawingml/2006/chartDrawing">
    <cdr:from>
      <cdr:x>0.42101</cdr:x>
      <cdr:y>0.17103</cdr:y>
    </cdr:from>
    <cdr:to>
      <cdr:x>0.66491</cdr:x>
      <cdr:y>0.23797</cdr:y>
    </cdr:to>
    <cdr:sp macro="" textlink="">
      <cdr:nvSpPr>
        <cdr:cNvPr id="3" name="TextBox 2"/>
        <cdr:cNvSpPr txBox="1"/>
      </cdr:nvSpPr>
      <cdr:spPr>
        <a:xfrm xmlns:a="http://schemas.openxmlformats.org/drawingml/2006/main">
          <a:off x="2646060" y="595576"/>
          <a:ext cx="1532965" cy="2330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0.15732</cdr:x>
      <cdr:y>0.15571</cdr:y>
    </cdr:from>
    <cdr:to>
      <cdr:x>0.60947</cdr:x>
      <cdr:y>0.25096</cdr:y>
    </cdr:to>
    <cdr:sp macro="" textlink="'Curve Calculations'!$CV$63">
      <cdr:nvSpPr>
        <cdr:cNvPr id="4" name="TextBox 3"/>
        <cdr:cNvSpPr txBox="1"/>
      </cdr:nvSpPr>
      <cdr:spPr>
        <a:xfrm xmlns:a="http://schemas.openxmlformats.org/drawingml/2006/main">
          <a:off x="987965" y="571711"/>
          <a:ext cx="2839487" cy="3497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3894F51-6F24-498D-9C77-8939B1AF9DAD}" type="TxLink">
            <a:rPr lang="en-US" sz="1400" b="0" i="0" u="none" strike="noStrike">
              <a:solidFill>
                <a:srgbClr val="000000"/>
              </a:solidFill>
              <a:latin typeface="Calibri"/>
              <a:cs typeface="Calibri"/>
            </a:rPr>
            <a:pPr/>
            <a:t>-</a:t>
          </a:fld>
          <a:endParaRPr lang="en-US" sz="1800"/>
        </a:p>
      </cdr:txBody>
    </cdr:sp>
  </cdr:relSizeAnchor>
  <cdr:relSizeAnchor xmlns:cdr="http://schemas.openxmlformats.org/drawingml/2006/chartDrawing">
    <cdr:from>
      <cdr:x>0.21419</cdr:x>
      <cdr:y>0.48541</cdr:y>
    </cdr:from>
    <cdr:to>
      <cdr:x>0.32259</cdr:x>
      <cdr:y>0.52577</cdr:y>
    </cdr:to>
    <cdr:sp macro="" textlink="">
      <cdr:nvSpPr>
        <cdr:cNvPr id="6" name="TextBox 5"/>
        <cdr:cNvSpPr txBox="1"/>
      </cdr:nvSpPr>
      <cdr:spPr>
        <a:xfrm xmlns:a="http://schemas.openxmlformats.org/drawingml/2006/main">
          <a:off x="1346178" y="1725129"/>
          <a:ext cx="681317" cy="143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0.22274</cdr:x>
      <cdr:y>0.4955</cdr:y>
    </cdr:from>
    <cdr:to>
      <cdr:x>0.30547</cdr:x>
      <cdr:y>0.53839</cdr:y>
    </cdr:to>
    <cdr:sp macro="" textlink="">
      <cdr:nvSpPr>
        <cdr:cNvPr id="7" name="TextBox 6"/>
        <cdr:cNvSpPr txBox="1"/>
      </cdr:nvSpPr>
      <cdr:spPr>
        <a:xfrm xmlns:a="http://schemas.openxmlformats.org/drawingml/2006/main">
          <a:off x="1399966" y="1760988"/>
          <a:ext cx="519953"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0.17681</cdr:x>
      <cdr:y>0.21584</cdr:y>
    </cdr:from>
    <cdr:to>
      <cdr:x>0.39371</cdr:x>
      <cdr:y>0.33179</cdr:y>
    </cdr:to>
    <cdr:sp macro="" textlink="">
      <cdr:nvSpPr>
        <cdr:cNvPr id="2" name="TextBox 1"/>
        <cdr:cNvSpPr txBox="1"/>
      </cdr:nvSpPr>
      <cdr:spPr>
        <a:xfrm xmlns:a="http://schemas.openxmlformats.org/drawingml/2006/main">
          <a:off x="1227699" y="767635"/>
          <a:ext cx="1506071" cy="4123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0.24395</cdr:x>
      <cdr:y>0.21332</cdr:y>
    </cdr:from>
    <cdr:to>
      <cdr:x>0.49054</cdr:x>
      <cdr:y>0.32675</cdr:y>
    </cdr:to>
    <cdr:sp macro="" textlink="">
      <cdr:nvSpPr>
        <cdr:cNvPr id="10" name="TextBox 9"/>
        <cdr:cNvSpPr txBox="1"/>
      </cdr:nvSpPr>
      <cdr:spPr>
        <a:xfrm xmlns:a="http://schemas.openxmlformats.org/drawingml/2006/main">
          <a:off x="1693864" y="758670"/>
          <a:ext cx="1712259" cy="403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p>
      </cdr:txBody>
    </cdr:sp>
  </cdr:relSizeAnchor>
  <cdr:relSizeAnchor xmlns:cdr="http://schemas.openxmlformats.org/drawingml/2006/chartDrawing">
    <cdr:from>
      <cdr:x>0.1416</cdr:x>
      <cdr:y>0.17469</cdr:y>
    </cdr:from>
    <cdr:to>
      <cdr:x>0.57732</cdr:x>
      <cdr:y>0.31584</cdr:y>
    </cdr:to>
    <cdr:sp macro="" textlink="">
      <cdr:nvSpPr>
        <cdr:cNvPr id="18" name="Rectangle 17"/>
        <cdr:cNvSpPr/>
      </cdr:nvSpPr>
      <cdr:spPr>
        <a:xfrm xmlns:a="http://schemas.openxmlformats.org/drawingml/2006/main">
          <a:off x="985159" y="626847"/>
          <a:ext cx="3031613" cy="506531"/>
        </a:xfrm>
        <a:prstGeom xmlns:a="http://schemas.openxmlformats.org/drawingml/2006/main" prst="rect">
          <a:avLst/>
        </a:prstGeom>
        <a:solidFill xmlns:a="http://schemas.openxmlformats.org/drawingml/2006/main">
          <a:schemeClr val="bg1"/>
        </a:solidFill>
        <a:ln xmlns:a="http://schemas.openxmlformats.org/drawingml/2006/main" w="1905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0.31745</cdr:x>
      <cdr:y>0.15823</cdr:y>
    </cdr:from>
    <cdr:to>
      <cdr:x>0.56792</cdr:x>
      <cdr:y>0.3019</cdr:y>
    </cdr:to>
    <cdr:grpSp>
      <cdr:nvGrpSpPr>
        <cdr:cNvPr id="17" name="Group 16">
          <a:extLst xmlns:a="http://schemas.openxmlformats.org/drawingml/2006/main">
            <a:ext uri="{FF2B5EF4-FFF2-40B4-BE49-F238E27FC236}">
              <a16:creationId xmlns:a16="http://schemas.microsoft.com/office/drawing/2014/main" id="{FD870B27-0148-4380-BFF4-F53F3D9F82A1}"/>
            </a:ext>
          </a:extLst>
        </cdr:cNvPr>
        <cdr:cNvGrpSpPr/>
      </cdr:nvGrpSpPr>
      <cdr:grpSpPr>
        <a:xfrm xmlns:a="http://schemas.openxmlformats.org/drawingml/2006/main">
          <a:off x="2210249" y="540324"/>
          <a:ext cx="1743900" cy="490605"/>
          <a:chOff x="2160028" y="489730"/>
          <a:chExt cx="1739153" cy="510987"/>
        </a:xfrm>
      </cdr:grpSpPr>
      <cdr:sp macro="" textlink="'Curve Calculations'!$CS$145">
        <cdr:nvSpPr>
          <cdr:cNvPr id="11" name="TextBox 10"/>
          <cdr:cNvSpPr txBox="1"/>
        </cdr:nvSpPr>
        <cdr:spPr>
          <a:xfrm xmlns:a="http://schemas.openxmlformats.org/drawingml/2006/main">
            <a:off x="2160028" y="489730"/>
            <a:ext cx="1739153" cy="31376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FEB63C00-D6AD-48F3-84BA-2BDEF8CFD680}" type="TxLink">
              <a:rPr lang="en-US" sz="1100" b="0" i="0" u="none" strike="noStrike">
                <a:solidFill>
                  <a:schemeClr val="bg1">
                    <a:lumMod val="50000"/>
                  </a:schemeClr>
                </a:solidFill>
                <a:latin typeface="Calibri"/>
                <a:cs typeface="Calibri"/>
              </a:rPr>
              <a:pPr algn="ctr"/>
              <a:t>log(signal - N/A) - N/A</a:t>
            </a:fld>
            <a:endParaRPr lang="en-US" sz="1100">
              <a:solidFill>
                <a:schemeClr val="bg1">
                  <a:lumMod val="50000"/>
                </a:schemeClr>
              </a:solidFill>
            </a:endParaRPr>
          </a:p>
        </cdr:txBody>
      </cdr:sp>
      <cdr:sp macro="" textlink="'Curve Calculations'!$CS$146">
        <cdr:nvSpPr>
          <cdr:cNvPr id="13" name="TextBox 12"/>
          <cdr:cNvSpPr txBox="1"/>
        </cdr:nvSpPr>
        <cdr:spPr>
          <a:xfrm xmlns:a="http://schemas.openxmlformats.org/drawingml/2006/main">
            <a:off x="2563439" y="624199"/>
            <a:ext cx="932330" cy="37651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9054609-2F9C-4DAC-BAC0-7D8D23C59160}" type="TxLink">
              <a:rPr lang="en-US" sz="1100" b="0" i="0" u="none" strike="noStrike">
                <a:solidFill>
                  <a:schemeClr val="bg1">
                    <a:lumMod val="50000"/>
                  </a:schemeClr>
                </a:solidFill>
                <a:latin typeface="Calibri"/>
                <a:cs typeface="Calibri"/>
              </a:rPr>
              <a:pPr algn="ctr"/>
              <a:t>N/A</a:t>
            </a:fld>
            <a:endParaRPr lang="en-US" sz="1100">
              <a:solidFill>
                <a:schemeClr val="bg1">
                  <a:lumMod val="50000"/>
                </a:schemeClr>
              </a:solidFill>
            </a:endParaRPr>
          </a:p>
        </cdr:txBody>
      </cdr:sp>
      <cdr:cxnSp macro="">
        <cdr:nvCxnSpPr>
          <cdr:cNvPr id="16" name="Straight Connector 15">
            <a:extLst xmlns:a="http://schemas.openxmlformats.org/drawingml/2006/main">
              <a:ext uri="{FF2B5EF4-FFF2-40B4-BE49-F238E27FC236}">
                <a16:creationId xmlns:a16="http://schemas.microsoft.com/office/drawing/2014/main" id="{2D16BA48-BC51-4891-BD40-93B786726366}"/>
              </a:ext>
            </a:extLst>
          </cdr:cNvPr>
          <cdr:cNvCxnSpPr/>
        </cdr:nvCxnSpPr>
        <cdr:spPr>
          <a:xfrm xmlns:a="http://schemas.openxmlformats.org/drawingml/2006/main" flipV="1">
            <a:off x="2298084" y="731776"/>
            <a:ext cx="146304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0.14058</cdr:x>
      <cdr:y>0.23041</cdr:y>
    </cdr:from>
    <cdr:to>
      <cdr:x>0.37685</cdr:x>
      <cdr:y>0.34132</cdr:y>
    </cdr:to>
    <cdr:sp macro="" textlink="">
      <cdr:nvSpPr>
        <cdr:cNvPr id="19" name="TextBox 18"/>
        <cdr:cNvSpPr txBox="1"/>
      </cdr:nvSpPr>
      <cdr:spPr>
        <a:xfrm xmlns:a="http://schemas.openxmlformats.org/drawingml/2006/main">
          <a:off x="976754" y="830029"/>
          <a:ext cx="1641600" cy="3995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solidFill>
                <a:schemeClr val="bg1">
                  <a:lumMod val="50000"/>
                </a:schemeClr>
              </a:solidFill>
            </a:rPr>
            <a:t>Concentration = 10</a:t>
          </a:r>
        </a:p>
      </cdr:txBody>
    </cdr:sp>
  </cdr:relSizeAnchor>
</c:userShapes>
</file>

<file path=xl/drawings/drawing3.xml><?xml version="1.0" encoding="utf-8"?>
<c:userShapes xmlns:c="http://schemas.openxmlformats.org/drawingml/2006/chart">
  <cdr:relSizeAnchor xmlns:cdr="http://schemas.openxmlformats.org/drawingml/2006/chartDrawing">
    <cdr:from>
      <cdr:x>0.42101</cdr:x>
      <cdr:y>0.17103</cdr:y>
    </cdr:from>
    <cdr:to>
      <cdr:x>0.66491</cdr:x>
      <cdr:y>0.23797</cdr:y>
    </cdr:to>
    <cdr:sp macro="" textlink="">
      <cdr:nvSpPr>
        <cdr:cNvPr id="3" name="TextBox 2"/>
        <cdr:cNvSpPr txBox="1"/>
      </cdr:nvSpPr>
      <cdr:spPr>
        <a:xfrm xmlns:a="http://schemas.openxmlformats.org/drawingml/2006/main">
          <a:off x="2646060" y="595576"/>
          <a:ext cx="1532965" cy="2330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0.15732</cdr:x>
      <cdr:y>0.15571</cdr:y>
    </cdr:from>
    <cdr:to>
      <cdr:x>0.60947</cdr:x>
      <cdr:y>0.25096</cdr:y>
    </cdr:to>
    <cdr:sp macro="" textlink="'Curve Calculations'!$CV$63">
      <cdr:nvSpPr>
        <cdr:cNvPr id="4" name="TextBox 3"/>
        <cdr:cNvSpPr txBox="1"/>
      </cdr:nvSpPr>
      <cdr:spPr>
        <a:xfrm xmlns:a="http://schemas.openxmlformats.org/drawingml/2006/main">
          <a:off x="987965" y="571711"/>
          <a:ext cx="2839487" cy="3497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3894F51-6F24-498D-9C77-8939B1AF9DAD}" type="TxLink">
            <a:rPr lang="en-US" sz="1400" b="0" i="0" u="none" strike="noStrike">
              <a:solidFill>
                <a:srgbClr val="000000"/>
              </a:solidFill>
              <a:latin typeface="Calibri"/>
              <a:cs typeface="Calibri"/>
            </a:rPr>
            <a:pPr/>
            <a:t>-</a:t>
          </a:fld>
          <a:endParaRPr lang="en-US" sz="1800"/>
        </a:p>
      </cdr:txBody>
    </cdr:sp>
  </cdr:relSizeAnchor>
  <cdr:relSizeAnchor xmlns:cdr="http://schemas.openxmlformats.org/drawingml/2006/chartDrawing">
    <cdr:from>
      <cdr:x>0.21419</cdr:x>
      <cdr:y>0.48541</cdr:y>
    </cdr:from>
    <cdr:to>
      <cdr:x>0.32259</cdr:x>
      <cdr:y>0.52577</cdr:y>
    </cdr:to>
    <cdr:sp macro="" textlink="">
      <cdr:nvSpPr>
        <cdr:cNvPr id="6" name="TextBox 5"/>
        <cdr:cNvSpPr txBox="1"/>
      </cdr:nvSpPr>
      <cdr:spPr>
        <a:xfrm xmlns:a="http://schemas.openxmlformats.org/drawingml/2006/main">
          <a:off x="1346178" y="1725129"/>
          <a:ext cx="681317" cy="143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0.22274</cdr:x>
      <cdr:y>0.4955</cdr:y>
    </cdr:from>
    <cdr:to>
      <cdr:x>0.30547</cdr:x>
      <cdr:y>0.53839</cdr:y>
    </cdr:to>
    <cdr:sp macro="" textlink="">
      <cdr:nvSpPr>
        <cdr:cNvPr id="7" name="TextBox 6"/>
        <cdr:cNvSpPr txBox="1"/>
      </cdr:nvSpPr>
      <cdr:spPr>
        <a:xfrm xmlns:a="http://schemas.openxmlformats.org/drawingml/2006/main">
          <a:off x="1399966" y="1760988"/>
          <a:ext cx="519953"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0.17681</cdr:x>
      <cdr:y>0.21584</cdr:y>
    </cdr:from>
    <cdr:to>
      <cdr:x>0.39371</cdr:x>
      <cdr:y>0.33179</cdr:y>
    </cdr:to>
    <cdr:sp macro="" textlink="">
      <cdr:nvSpPr>
        <cdr:cNvPr id="2" name="TextBox 1"/>
        <cdr:cNvSpPr txBox="1"/>
      </cdr:nvSpPr>
      <cdr:spPr>
        <a:xfrm xmlns:a="http://schemas.openxmlformats.org/drawingml/2006/main">
          <a:off x="1227699" y="767635"/>
          <a:ext cx="1506071" cy="4123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0.24395</cdr:x>
      <cdr:y>0.21332</cdr:y>
    </cdr:from>
    <cdr:to>
      <cdr:x>0.49054</cdr:x>
      <cdr:y>0.32675</cdr:y>
    </cdr:to>
    <cdr:sp macro="" textlink="">
      <cdr:nvSpPr>
        <cdr:cNvPr id="10" name="TextBox 9"/>
        <cdr:cNvSpPr txBox="1"/>
      </cdr:nvSpPr>
      <cdr:spPr>
        <a:xfrm xmlns:a="http://schemas.openxmlformats.org/drawingml/2006/main">
          <a:off x="1693864" y="758670"/>
          <a:ext cx="1712259" cy="403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p>
      </cdr:txBody>
    </cdr:sp>
  </cdr:relSizeAnchor>
  <cdr:relSizeAnchor xmlns:cdr="http://schemas.openxmlformats.org/drawingml/2006/chartDrawing">
    <cdr:from>
      <cdr:x>0.1416</cdr:x>
      <cdr:y>0.17469</cdr:y>
    </cdr:from>
    <cdr:to>
      <cdr:x>0.57732</cdr:x>
      <cdr:y>0.31584</cdr:y>
    </cdr:to>
    <cdr:sp macro="" textlink="">
      <cdr:nvSpPr>
        <cdr:cNvPr id="18" name="Rectangle 17"/>
        <cdr:cNvSpPr/>
      </cdr:nvSpPr>
      <cdr:spPr>
        <a:xfrm xmlns:a="http://schemas.openxmlformats.org/drawingml/2006/main">
          <a:off x="985159" y="626847"/>
          <a:ext cx="3031613" cy="506531"/>
        </a:xfrm>
        <a:prstGeom xmlns:a="http://schemas.openxmlformats.org/drawingml/2006/main" prst="rect">
          <a:avLst/>
        </a:prstGeom>
        <a:solidFill xmlns:a="http://schemas.openxmlformats.org/drawingml/2006/main">
          <a:schemeClr val="bg1"/>
        </a:solidFill>
        <a:ln xmlns:a="http://schemas.openxmlformats.org/drawingml/2006/main" w="1905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solidFill>
              <a:schemeClr val="accent3"/>
            </a:solidFill>
          </a:endParaRPr>
        </a:p>
      </cdr:txBody>
    </cdr:sp>
  </cdr:relSizeAnchor>
  <cdr:relSizeAnchor xmlns:cdr="http://schemas.openxmlformats.org/drawingml/2006/chartDrawing">
    <cdr:from>
      <cdr:x>0.31745</cdr:x>
      <cdr:y>0.15823</cdr:y>
    </cdr:from>
    <cdr:to>
      <cdr:x>0.56792</cdr:x>
      <cdr:y>0.3019</cdr:y>
    </cdr:to>
    <cdr:grpSp>
      <cdr:nvGrpSpPr>
        <cdr:cNvPr id="17" name="Group 16">
          <a:extLst xmlns:a="http://schemas.openxmlformats.org/drawingml/2006/main">
            <a:ext uri="{FF2B5EF4-FFF2-40B4-BE49-F238E27FC236}">
              <a16:creationId xmlns:a16="http://schemas.microsoft.com/office/drawing/2014/main" id="{ED3D8F4F-C18B-439D-BF11-C6DE22BCF0C4}"/>
            </a:ext>
          </a:extLst>
        </cdr:cNvPr>
        <cdr:cNvGrpSpPr/>
      </cdr:nvGrpSpPr>
      <cdr:grpSpPr>
        <a:xfrm xmlns:a="http://schemas.openxmlformats.org/drawingml/2006/main">
          <a:off x="2223114" y="548466"/>
          <a:ext cx="1754051" cy="497997"/>
          <a:chOff x="2160028" y="489730"/>
          <a:chExt cx="1739153" cy="510987"/>
        </a:xfrm>
      </cdr:grpSpPr>
      <cdr:sp macro="" textlink="'Curve Calculations'!$CS$145">
        <cdr:nvSpPr>
          <cdr:cNvPr id="11" name="TextBox 10"/>
          <cdr:cNvSpPr txBox="1"/>
        </cdr:nvSpPr>
        <cdr:spPr>
          <a:xfrm xmlns:a="http://schemas.openxmlformats.org/drawingml/2006/main">
            <a:off x="2160028" y="489730"/>
            <a:ext cx="1739153" cy="31376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FEB63C00-D6AD-48F3-84BA-2BDEF8CFD680}" type="TxLink">
              <a:rPr lang="en-US" sz="1100" b="0" i="0" u="none" strike="noStrike">
                <a:solidFill>
                  <a:schemeClr val="bg1">
                    <a:lumMod val="50000"/>
                  </a:schemeClr>
                </a:solidFill>
                <a:latin typeface="Calibri"/>
                <a:cs typeface="Calibri"/>
              </a:rPr>
              <a:pPr algn="ctr"/>
              <a:t>log(signal - N/A) - N/A</a:t>
            </a:fld>
            <a:endParaRPr lang="en-US" sz="1100">
              <a:solidFill>
                <a:schemeClr val="bg1">
                  <a:lumMod val="50000"/>
                </a:schemeClr>
              </a:solidFill>
            </a:endParaRPr>
          </a:p>
        </cdr:txBody>
      </cdr:sp>
      <cdr:sp macro="" textlink="'Curve Calculations'!$CS$146">
        <cdr:nvSpPr>
          <cdr:cNvPr id="13" name="TextBox 12"/>
          <cdr:cNvSpPr txBox="1"/>
        </cdr:nvSpPr>
        <cdr:spPr>
          <a:xfrm xmlns:a="http://schemas.openxmlformats.org/drawingml/2006/main">
            <a:off x="2563439" y="624199"/>
            <a:ext cx="932330" cy="37651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9054609-2F9C-4DAC-BAC0-7D8D23C59160}" type="TxLink">
              <a:rPr lang="en-US" sz="1100" b="0" i="0" u="none" strike="noStrike">
                <a:solidFill>
                  <a:schemeClr val="bg1">
                    <a:lumMod val="50000"/>
                  </a:schemeClr>
                </a:solidFill>
                <a:latin typeface="Calibri"/>
                <a:cs typeface="Calibri"/>
              </a:rPr>
              <a:pPr algn="ctr"/>
              <a:t>N/A</a:t>
            </a:fld>
            <a:endParaRPr lang="en-US" sz="1100">
              <a:solidFill>
                <a:schemeClr val="bg1">
                  <a:lumMod val="50000"/>
                </a:schemeClr>
              </a:solidFill>
            </a:endParaRPr>
          </a:p>
        </cdr:txBody>
      </cdr:sp>
      <cdr:cxnSp macro="">
        <cdr:nvCxnSpPr>
          <cdr:cNvPr id="16" name="Straight Connector 15">
            <a:extLst xmlns:a="http://schemas.openxmlformats.org/drawingml/2006/main">
              <a:ext uri="{FF2B5EF4-FFF2-40B4-BE49-F238E27FC236}">
                <a16:creationId xmlns:a16="http://schemas.microsoft.com/office/drawing/2014/main" id="{E4F15786-BDE7-40A3-9D0D-1111F72E1082}"/>
              </a:ext>
            </a:extLst>
          </cdr:cNvPr>
          <cdr:cNvCxnSpPr/>
        </cdr:nvCxnSpPr>
        <cdr:spPr>
          <a:xfrm xmlns:a="http://schemas.openxmlformats.org/drawingml/2006/main" flipV="1">
            <a:off x="2298084" y="731776"/>
            <a:ext cx="146304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0.14058</cdr:x>
      <cdr:y>0.23041</cdr:y>
    </cdr:from>
    <cdr:to>
      <cdr:x>0.37685</cdr:x>
      <cdr:y>0.34132</cdr:y>
    </cdr:to>
    <cdr:sp macro="" textlink="">
      <cdr:nvSpPr>
        <cdr:cNvPr id="19" name="TextBox 18"/>
        <cdr:cNvSpPr txBox="1"/>
      </cdr:nvSpPr>
      <cdr:spPr>
        <a:xfrm xmlns:a="http://schemas.openxmlformats.org/drawingml/2006/main">
          <a:off x="976754" y="830029"/>
          <a:ext cx="1641600" cy="3995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solidFill>
                <a:schemeClr val="bg1">
                  <a:lumMod val="50000"/>
                </a:schemeClr>
              </a:solidFill>
            </a:rPr>
            <a:t>Concentration = 10</a:t>
          </a:r>
        </a:p>
      </cdr:txBody>
    </cdr:sp>
  </cdr:relSizeAnchor>
</c:userShapes>
</file>

<file path=xl/drawings/drawing4.xml><?xml version="1.0" encoding="utf-8"?>
<xdr:wsDr xmlns:xdr="http://schemas.openxmlformats.org/drawingml/2006/spreadsheetDrawing" xmlns:a="http://schemas.openxmlformats.org/drawingml/2006/main">
  <xdr:twoCellAnchor>
    <xdr:from>
      <xdr:col>15</xdr:col>
      <xdr:colOff>0</xdr:colOff>
      <xdr:row>2</xdr:row>
      <xdr:rowOff>0</xdr:rowOff>
    </xdr:from>
    <xdr:to>
      <xdr:col>22</xdr:col>
      <xdr:colOff>0</xdr:colOff>
      <xdr:row>10</xdr:row>
      <xdr:rowOff>137160</xdr:rowOff>
    </xdr:to>
    <xdr:sp macro="" textlink="">
      <xdr:nvSpPr>
        <xdr:cNvPr id="4" name="TextBox 3">
          <a:extLst>
            <a:ext uri="{FF2B5EF4-FFF2-40B4-BE49-F238E27FC236}">
              <a16:creationId xmlns:a16="http://schemas.microsoft.com/office/drawing/2014/main" id="{F41310C8-73B1-46D2-932D-A09663D8BED8}"/>
            </a:ext>
          </a:extLst>
        </xdr:cNvPr>
        <xdr:cNvSpPr txBox="1"/>
      </xdr:nvSpPr>
      <xdr:spPr>
        <a:xfrm>
          <a:off x="8732520" y="182880"/>
          <a:ext cx="4549140" cy="15468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lumMod val="50000"/>
                </a:schemeClr>
              </a:solidFill>
              <a:latin typeface="Arial" panose="020B0604020202020204" pitchFamily="34" charset="0"/>
              <a:cs typeface="Arial" panose="020B0604020202020204" pitchFamily="34" charset="0"/>
            </a:rPr>
            <a:t>Directions:</a:t>
          </a:r>
          <a:endParaRPr lang="en-US" sz="500">
            <a:solidFill>
              <a:schemeClr val="bg1">
                <a:lumMod val="50000"/>
              </a:schemeClr>
            </a:solidFill>
            <a:latin typeface="Arial" panose="020B0604020202020204" pitchFamily="34" charset="0"/>
            <a:cs typeface="Arial" panose="020B0604020202020204" pitchFamily="34" charset="0"/>
          </a:endParaRPr>
        </a:p>
        <a:p>
          <a:pPr marL="228600" indent="-228600">
            <a:buFont typeface="+mj-lt"/>
            <a:buAutoNum type="arabicParenR"/>
          </a:pPr>
          <a:r>
            <a:rPr lang="en-US" sz="1100">
              <a:solidFill>
                <a:schemeClr val="bg1">
                  <a:lumMod val="50000"/>
                </a:schemeClr>
              </a:solidFill>
              <a:latin typeface="Arial" panose="020B0604020202020204" pitchFamily="34" charset="0"/>
              <a:cs typeface="Arial" panose="020B0604020202020204" pitchFamily="34" charset="0"/>
            </a:rPr>
            <a:t>Complete Standard Curve tab</a:t>
          </a:r>
        </a:p>
        <a:p>
          <a:pPr marL="228600" indent="-228600">
            <a:buFont typeface="+mj-lt"/>
            <a:buAutoNum type="arabicParenR"/>
          </a:pPr>
          <a:r>
            <a:rPr lang="en-US" sz="1100">
              <a:solidFill>
                <a:schemeClr val="bg1">
                  <a:lumMod val="50000"/>
                </a:schemeClr>
              </a:solidFill>
              <a:latin typeface="Arial" panose="020B0604020202020204" pitchFamily="34" charset="0"/>
              <a:cs typeface="Arial" panose="020B0604020202020204" pitchFamily="34" charset="0"/>
            </a:rPr>
            <a:t>Enter raw data from analytical instrument</a:t>
          </a:r>
        </a:p>
        <a:p>
          <a:pPr marL="228600" indent="-228600">
            <a:buFont typeface="+mj-lt"/>
            <a:buAutoNum type="arabicParenR"/>
          </a:pPr>
          <a:r>
            <a:rPr lang="en-US" sz="1100">
              <a:solidFill>
                <a:schemeClr val="bg1">
                  <a:lumMod val="50000"/>
                </a:schemeClr>
              </a:solidFill>
              <a:latin typeface="Arial" panose="020B0604020202020204" pitchFamily="34" charset="0"/>
              <a:cs typeface="Arial" panose="020B0604020202020204" pitchFamily="34" charset="0"/>
            </a:rPr>
            <a:t>Review concentrations calculated</a:t>
          </a:r>
          <a:r>
            <a:rPr lang="en-US" sz="1100" baseline="0">
              <a:solidFill>
                <a:schemeClr val="bg1">
                  <a:lumMod val="50000"/>
                </a:schemeClr>
              </a:solidFill>
              <a:latin typeface="Arial" panose="020B0604020202020204" pitchFamily="34" charset="0"/>
              <a:cs typeface="Arial" panose="020B0604020202020204" pitchFamily="34" charset="0"/>
            </a:rPr>
            <a:t> from standard curve</a:t>
          </a:r>
        </a:p>
        <a:p>
          <a:endParaRPr lang="en-US" sz="1100" baseline="0">
            <a:solidFill>
              <a:schemeClr val="bg1">
                <a:lumMod val="50000"/>
              </a:schemeClr>
            </a:solidFill>
            <a:latin typeface="Arial" panose="020B0604020202020204" pitchFamily="34" charset="0"/>
            <a:cs typeface="Arial" panose="020B0604020202020204" pitchFamily="34" charset="0"/>
          </a:endParaRPr>
        </a:p>
        <a:p>
          <a:r>
            <a:rPr lang="en-US" sz="1100" b="1" baseline="0">
              <a:solidFill>
                <a:schemeClr val="bg1">
                  <a:lumMod val="50000"/>
                </a:schemeClr>
              </a:solidFill>
              <a:latin typeface="Arial" panose="020B0604020202020204" pitchFamily="34" charset="0"/>
              <a:cs typeface="Arial" panose="020B0604020202020204" pitchFamily="34" charset="0"/>
            </a:rPr>
            <a:t>Concentration Notes:</a:t>
          </a:r>
          <a:endParaRPr lang="en-US" sz="500" baseline="0">
            <a:solidFill>
              <a:schemeClr val="bg1">
                <a:lumMod val="50000"/>
              </a:schemeClr>
            </a:solidFill>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1100" baseline="0">
              <a:solidFill>
                <a:schemeClr val="bg1">
                  <a:lumMod val="50000"/>
                </a:schemeClr>
              </a:solidFill>
              <a:latin typeface="Arial" panose="020B0604020202020204" pitchFamily="34" charset="0"/>
              <a:cs typeface="Arial" panose="020B0604020202020204" pitchFamily="34" charset="0"/>
            </a:rPr>
            <a:t>Highlighted values are extrapolated</a:t>
          </a:r>
        </a:p>
        <a:p>
          <a:pPr marL="171450" indent="-171450">
            <a:buFont typeface="Arial" panose="020B0604020202020204" pitchFamily="34" charset="0"/>
            <a:buChar char="•"/>
          </a:pPr>
          <a:r>
            <a:rPr lang="en-US" sz="1100" baseline="0">
              <a:solidFill>
                <a:schemeClr val="bg1">
                  <a:lumMod val="50000"/>
                </a:schemeClr>
              </a:solidFill>
              <a:latin typeface="Arial" panose="020B0604020202020204" pitchFamily="34" charset="0"/>
              <a:cs typeface="Arial" panose="020B0604020202020204" pitchFamily="34" charset="0"/>
            </a:rPr>
            <a:t>Red text correlates to raw data that is below the lower limit of detection</a:t>
          </a:r>
          <a:endParaRPr lang="en-US" sz="1100">
            <a:solidFill>
              <a:schemeClr val="bg1">
                <a:lumMod val="50000"/>
              </a:schemeClr>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89</xdr:col>
      <xdr:colOff>558478</xdr:colOff>
      <xdr:row>37</xdr:row>
      <xdr:rowOff>134250</xdr:rowOff>
    </xdr:from>
    <xdr:to>
      <xdr:col>98</xdr:col>
      <xdr:colOff>128088</xdr:colOff>
      <xdr:row>57</xdr:row>
      <xdr:rowOff>32040</xdr:rowOff>
    </xdr:to>
    <xdr:graphicFrame macro="">
      <xdr:nvGraphicFramePr>
        <xdr:cNvPr id="7" name="Chart 6">
          <a:extLst>
            <a:ext uri="{FF2B5EF4-FFF2-40B4-BE49-F238E27FC236}">
              <a16:creationId xmlns:a16="http://schemas.microsoft.com/office/drawing/2014/main" id="{8E9DF399-835E-4BAB-99C9-61AB3672DA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147790</xdr:colOff>
      <xdr:row>27</xdr:row>
      <xdr:rowOff>133600</xdr:rowOff>
    </xdr:from>
    <xdr:to>
      <xdr:col>6</xdr:col>
      <xdr:colOff>296618</xdr:colOff>
      <xdr:row>33</xdr:row>
      <xdr:rowOff>66454</xdr:rowOff>
    </xdr:to>
    <xdr:sp macro="" textlink="">
      <xdr:nvSpPr>
        <xdr:cNvPr id="2" name="TextBox 1">
          <a:extLst>
            <a:ext uri="{FF2B5EF4-FFF2-40B4-BE49-F238E27FC236}">
              <a16:creationId xmlns:a16="http://schemas.microsoft.com/office/drawing/2014/main" id="{B8AD2055-A1EC-4A59-B9CD-C04854C61848}"/>
            </a:ext>
          </a:extLst>
        </xdr:cNvPr>
        <xdr:cNvSpPr txBox="1"/>
      </xdr:nvSpPr>
      <xdr:spPr>
        <a:xfrm>
          <a:off x="756947" y="5328048"/>
          <a:ext cx="3194613" cy="112901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Input table is copied with negative concentrations, non-numeric entries, and empty entries</a:t>
          </a:r>
          <a:r>
            <a:rPr lang="en-US" sz="1100" baseline="0"/>
            <a:t> treated as "-" rather than zero.</a:t>
          </a:r>
        </a:p>
        <a:p>
          <a:endParaRPr lang="en-US" sz="1100" baseline="0"/>
        </a:p>
        <a:p>
          <a:r>
            <a:rPr lang="en-US" sz="1100"/>
            <a:t>Booleans below control the</a:t>
          </a:r>
          <a:r>
            <a:rPr lang="en-US" sz="1100" baseline="0"/>
            <a:t> display of the directions and warning key for the input table. </a:t>
          </a:r>
          <a:endParaRPr lang="en-US" sz="1100"/>
        </a:p>
      </xdr:txBody>
    </xdr:sp>
    <xdr:clientData/>
  </xdr:twoCellAnchor>
  <xdr:twoCellAnchor>
    <xdr:from>
      <xdr:col>6</xdr:col>
      <xdr:colOff>256579</xdr:colOff>
      <xdr:row>36</xdr:row>
      <xdr:rowOff>18455</xdr:rowOff>
    </xdr:from>
    <xdr:to>
      <xdr:col>11</xdr:col>
      <xdr:colOff>77986</xdr:colOff>
      <xdr:row>43</xdr:row>
      <xdr:rowOff>89297</xdr:rowOff>
    </xdr:to>
    <xdr:sp macro="" textlink="">
      <xdr:nvSpPr>
        <xdr:cNvPr id="10" name="TextBox 9">
          <a:extLst>
            <a:ext uri="{FF2B5EF4-FFF2-40B4-BE49-F238E27FC236}">
              <a16:creationId xmlns:a16="http://schemas.microsoft.com/office/drawing/2014/main" id="{583FEC14-A4EA-4DA5-9603-F1F5216ECDB5}"/>
            </a:ext>
          </a:extLst>
        </xdr:cNvPr>
        <xdr:cNvSpPr txBox="1"/>
      </xdr:nvSpPr>
      <xdr:spPr>
        <a:xfrm>
          <a:off x="3917751" y="7028260"/>
          <a:ext cx="3199805" cy="142517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List</a:t>
          </a:r>
          <a:r>
            <a:rPr lang="en-US" sz="1100" baseline="0"/>
            <a:t> view of input table created. Adjusted values and concentrations found after removing values that will break the log. Filtered concentrations are all concentrations with values that won't break the log or are associated with zero concentration. Filtered values are all values that won't break the log or are associated with zero concentration.</a:t>
          </a:r>
          <a:endParaRPr lang="en-US" sz="1100"/>
        </a:p>
      </xdr:txBody>
    </xdr:sp>
    <xdr:clientData/>
  </xdr:twoCellAnchor>
  <xdr:twoCellAnchor>
    <xdr:from>
      <xdr:col>27</xdr:col>
      <xdr:colOff>51792</xdr:colOff>
      <xdr:row>27</xdr:row>
      <xdr:rowOff>7144</xdr:rowOff>
    </xdr:from>
    <xdr:to>
      <xdr:col>32</xdr:col>
      <xdr:colOff>200620</xdr:colOff>
      <xdr:row>32</xdr:row>
      <xdr:rowOff>104180</xdr:rowOff>
    </xdr:to>
    <xdr:sp macro="" textlink="">
      <xdr:nvSpPr>
        <xdr:cNvPr id="11" name="TextBox 10">
          <a:extLst>
            <a:ext uri="{FF2B5EF4-FFF2-40B4-BE49-F238E27FC236}">
              <a16:creationId xmlns:a16="http://schemas.microsoft.com/office/drawing/2014/main" id="{65AEDFE5-E4FC-45C5-B446-59FFF357FFD9}"/>
            </a:ext>
          </a:extLst>
        </xdr:cNvPr>
        <xdr:cNvSpPr txBox="1"/>
      </xdr:nvSpPr>
      <xdr:spPr>
        <a:xfrm>
          <a:off x="19086909" y="5245894"/>
          <a:ext cx="3199805" cy="106441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a:t>
          </a:r>
          <a:r>
            <a:rPr lang="en-US" sz="1100" baseline="0"/>
            <a:t> get around using </a:t>
          </a:r>
          <a:r>
            <a:rPr lang="en-US" sz="1100" baseline="0">
              <a:solidFill>
                <a:schemeClr val="dk1"/>
              </a:solidFill>
              <a:effectLst/>
              <a:latin typeface="+mn-lt"/>
              <a:ea typeface="+mn-ea"/>
              <a:cs typeface="+mn-cs"/>
            </a:rPr>
            <a:t>Excel's lack of a StdDevIF function</a:t>
          </a:r>
          <a:r>
            <a:rPr lang="en-US" sz="1100" baseline="0"/>
            <a:t> and VBA, this table is all values filtered for the concentration they are associated with. This way the stddev of each column corresponds to all valid values for that concentration.</a:t>
          </a:r>
          <a:endParaRPr lang="en-US" sz="1100"/>
        </a:p>
      </xdr:txBody>
    </xdr:sp>
    <xdr:clientData/>
  </xdr:twoCellAnchor>
  <xdr:twoCellAnchor>
    <xdr:from>
      <xdr:col>42</xdr:col>
      <xdr:colOff>546496</xdr:colOff>
      <xdr:row>12</xdr:row>
      <xdr:rowOff>114897</xdr:rowOff>
    </xdr:from>
    <xdr:to>
      <xdr:col>45</xdr:col>
      <xdr:colOff>844152</xdr:colOff>
      <xdr:row>20</xdr:row>
      <xdr:rowOff>121832</xdr:rowOff>
    </xdr:to>
    <xdr:sp macro="" textlink="">
      <xdr:nvSpPr>
        <xdr:cNvPr id="12" name="TextBox 11">
          <a:extLst>
            <a:ext uri="{FF2B5EF4-FFF2-40B4-BE49-F238E27FC236}">
              <a16:creationId xmlns:a16="http://schemas.microsoft.com/office/drawing/2014/main" id="{3C903B18-D656-4D3B-BCE6-5FEDD1BB66CB}"/>
            </a:ext>
          </a:extLst>
        </xdr:cNvPr>
        <xdr:cNvSpPr txBox="1"/>
      </xdr:nvSpPr>
      <xdr:spPr>
        <a:xfrm>
          <a:off x="28733851" y="2451845"/>
          <a:ext cx="3188382" cy="151321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Values reformatted like output table. For outlier analysis, lower bounds</a:t>
          </a:r>
          <a:r>
            <a:rPr lang="en-US" sz="1100" baseline="0"/>
            <a:t> using %-of-mean and stds-from-mean can be found. Calculated concentrations from the average at each given concentration can be used to find a residual and percent error.</a:t>
          </a:r>
        </a:p>
        <a:p>
          <a:endParaRPr lang="en-US" sz="1100" baseline="0"/>
        </a:p>
        <a:p>
          <a:r>
            <a:rPr lang="en-US" sz="1100" baseline="0"/>
            <a:t>Booleans below are used to display the warning key for the output table</a:t>
          </a:r>
        </a:p>
      </xdr:txBody>
    </xdr:sp>
    <xdr:clientData/>
  </xdr:twoCellAnchor>
  <xdr:twoCellAnchor>
    <xdr:from>
      <xdr:col>55</xdr:col>
      <xdr:colOff>609599</xdr:colOff>
      <xdr:row>12</xdr:row>
      <xdr:rowOff>177999</xdr:rowOff>
    </xdr:from>
    <xdr:to>
      <xdr:col>61</xdr:col>
      <xdr:colOff>148232</xdr:colOff>
      <xdr:row>18</xdr:row>
      <xdr:rowOff>77985</xdr:rowOff>
    </xdr:to>
    <xdr:sp macro="" textlink="">
      <xdr:nvSpPr>
        <xdr:cNvPr id="13" name="TextBox 12">
          <a:extLst>
            <a:ext uri="{FF2B5EF4-FFF2-40B4-BE49-F238E27FC236}">
              <a16:creationId xmlns:a16="http://schemas.microsoft.com/office/drawing/2014/main" id="{4D2AE937-B8CF-4E36-BDD1-E40B97F02B90}"/>
            </a:ext>
          </a:extLst>
        </xdr:cNvPr>
        <xdr:cNvSpPr txBox="1"/>
      </xdr:nvSpPr>
      <xdr:spPr>
        <a:xfrm>
          <a:off x="39334677" y="2514601"/>
          <a:ext cx="3199805" cy="106084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Rather than cram the following equations into the conditional formatting input, the input table outlier analysis</a:t>
          </a:r>
          <a:r>
            <a:rPr lang="en-US" sz="1100" baseline="0"/>
            <a:t> conditionals are mapped out here.</a:t>
          </a:r>
          <a:endParaRPr lang="en-US" sz="1100"/>
        </a:p>
      </xdr:txBody>
    </xdr:sp>
    <xdr:clientData/>
  </xdr:twoCellAnchor>
  <xdr:twoCellAnchor>
    <xdr:from>
      <xdr:col>75</xdr:col>
      <xdr:colOff>285749</xdr:colOff>
      <xdr:row>11</xdr:row>
      <xdr:rowOff>136923</xdr:rowOff>
    </xdr:from>
    <xdr:to>
      <xdr:col>80</xdr:col>
      <xdr:colOff>434577</xdr:colOff>
      <xdr:row>17</xdr:row>
      <xdr:rowOff>36909</xdr:rowOff>
    </xdr:to>
    <xdr:sp macro="" textlink="">
      <xdr:nvSpPr>
        <xdr:cNvPr id="14" name="TextBox 13">
          <a:extLst>
            <a:ext uri="{FF2B5EF4-FFF2-40B4-BE49-F238E27FC236}">
              <a16:creationId xmlns:a16="http://schemas.microsoft.com/office/drawing/2014/main" id="{04FF1D48-34F6-4933-ABB1-E674EA4F66E7}"/>
            </a:ext>
          </a:extLst>
        </xdr:cNvPr>
        <xdr:cNvSpPr txBox="1"/>
      </xdr:nvSpPr>
      <xdr:spPr>
        <a:xfrm>
          <a:off x="51214733" y="2280048"/>
          <a:ext cx="3199805" cy="106084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a:t>
          </a:r>
          <a:r>
            <a:rPr lang="en-US" sz="1100" baseline="0"/>
            <a:t> Concentration are out of order in the input table, the plot will double back on itself. Without using VBA this was the most immediate way to implement an auto sorting list.</a:t>
          </a:r>
          <a:endParaRPr lang="en-US" sz="1100"/>
        </a:p>
      </xdr:txBody>
    </xdr:sp>
    <xdr:clientData/>
  </xdr:twoCellAnchor>
  <xdr:twoCellAnchor>
    <xdr:from>
      <xdr:col>97</xdr:col>
      <xdr:colOff>0</xdr:colOff>
      <xdr:row>16</xdr:row>
      <xdr:rowOff>1</xdr:rowOff>
    </xdr:from>
    <xdr:to>
      <xdr:col>100</xdr:col>
      <xdr:colOff>1369220</xdr:colOff>
      <xdr:row>22</xdr:row>
      <xdr:rowOff>57727</xdr:rowOff>
    </xdr:to>
    <xdr:sp macro="" textlink="">
      <xdr:nvSpPr>
        <xdr:cNvPr id="15" name="TextBox 14">
          <a:extLst>
            <a:ext uri="{FF2B5EF4-FFF2-40B4-BE49-F238E27FC236}">
              <a16:creationId xmlns:a16="http://schemas.microsoft.com/office/drawing/2014/main" id="{D8B962CC-C82E-4BD9-BDCC-84B0FE62679B}"/>
            </a:ext>
          </a:extLst>
        </xdr:cNvPr>
        <xdr:cNvSpPr txBox="1"/>
      </xdr:nvSpPr>
      <xdr:spPr>
        <a:xfrm>
          <a:off x="64293750" y="3102842"/>
          <a:ext cx="3187629" cy="118340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Final</a:t>
          </a:r>
          <a:r>
            <a:rPr lang="en-US" sz="1100" baseline="0"/>
            <a:t> tables to make graphs out of. Line of best fit is also formatted for display.</a:t>
          </a:r>
        </a:p>
        <a:p>
          <a:endParaRPr lang="en-US" sz="1100" baseline="0"/>
        </a:p>
        <a:p>
          <a:r>
            <a:rPr lang="en-US" sz="1100" baseline="0"/>
            <a:t>In Certain cases, interpolation needed to make regression line look smooth, hence the two tables below.</a:t>
          </a:r>
          <a:endParaRPr lang="en-US" sz="1100"/>
        </a:p>
      </xdr:txBody>
    </xdr:sp>
    <xdr:clientData/>
  </xdr:twoCellAnchor>
  <xdr:twoCellAnchor>
    <xdr:from>
      <xdr:col>107</xdr:col>
      <xdr:colOff>48221</xdr:colOff>
      <xdr:row>17</xdr:row>
      <xdr:rowOff>48222</xdr:rowOff>
    </xdr:from>
    <xdr:to>
      <xdr:col>110</xdr:col>
      <xdr:colOff>851893</xdr:colOff>
      <xdr:row>19</xdr:row>
      <xdr:rowOff>74414</xdr:rowOff>
    </xdr:to>
    <xdr:sp macro="" textlink="">
      <xdr:nvSpPr>
        <xdr:cNvPr id="16" name="TextBox 15">
          <a:extLst>
            <a:ext uri="{FF2B5EF4-FFF2-40B4-BE49-F238E27FC236}">
              <a16:creationId xmlns:a16="http://schemas.microsoft.com/office/drawing/2014/main" id="{D07EEA1C-912B-4D16-B435-20C8BC219F3F}"/>
            </a:ext>
          </a:extLst>
        </xdr:cNvPr>
        <xdr:cNvSpPr txBox="1"/>
      </xdr:nvSpPr>
      <xdr:spPr>
        <a:xfrm>
          <a:off x="71694080" y="3352206"/>
          <a:ext cx="3199805" cy="4131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Linear regression by hand if needed.</a:t>
          </a:r>
        </a:p>
      </xdr:txBody>
    </xdr:sp>
    <xdr:clientData/>
  </xdr:twoCellAnchor>
  <xdr:twoCellAnchor>
    <xdr:from>
      <xdr:col>89</xdr:col>
      <xdr:colOff>581300</xdr:colOff>
      <xdr:row>57</xdr:row>
      <xdr:rowOff>176202</xdr:rowOff>
    </xdr:from>
    <xdr:to>
      <xdr:col>98</xdr:col>
      <xdr:colOff>163279</xdr:colOff>
      <xdr:row>77</xdr:row>
      <xdr:rowOff>87411</xdr:rowOff>
    </xdr:to>
    <xdr:graphicFrame macro="">
      <xdr:nvGraphicFramePr>
        <xdr:cNvPr id="17" name="Chart 16">
          <a:extLst>
            <a:ext uri="{FF2B5EF4-FFF2-40B4-BE49-F238E27FC236}">
              <a16:creationId xmlns:a16="http://schemas.microsoft.com/office/drawing/2014/main" id="{520C796A-6DF2-4621-9E61-0DCCCC7443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83906</xdr:colOff>
      <xdr:row>84</xdr:row>
      <xdr:rowOff>44303</xdr:rowOff>
    </xdr:from>
    <xdr:to>
      <xdr:col>98</xdr:col>
      <xdr:colOff>320462</xdr:colOff>
      <xdr:row>103</xdr:row>
      <xdr:rowOff>150984</xdr:rowOff>
    </xdr:to>
    <xdr:graphicFrame macro="">
      <xdr:nvGraphicFramePr>
        <xdr:cNvPr id="18" name="Chart 17">
          <a:extLst>
            <a:ext uri="{FF2B5EF4-FFF2-40B4-BE49-F238E27FC236}">
              <a16:creationId xmlns:a16="http://schemas.microsoft.com/office/drawing/2014/main" id="{C1DA3A49-F1A2-44C9-BBC3-F3DBD7E83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101</xdr:col>
      <xdr:colOff>0</xdr:colOff>
      <xdr:row>77</xdr:row>
      <xdr:rowOff>187488</xdr:rowOff>
    </xdr:from>
    <xdr:to>
      <xdr:col>110</xdr:col>
      <xdr:colOff>833707</xdr:colOff>
      <xdr:row>98</xdr:row>
      <xdr:rowOff>60523</xdr:rowOff>
    </xdr:to>
    <xdr:graphicFrame macro="">
      <xdr:nvGraphicFramePr>
        <xdr:cNvPr id="23" name="Chart 22">
          <a:extLst>
            <a:ext uri="{FF2B5EF4-FFF2-40B4-BE49-F238E27FC236}">
              <a16:creationId xmlns:a16="http://schemas.microsoft.com/office/drawing/2014/main" id="{B6714E32-9A43-451B-A21F-D1C140CFB0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101</xdr:col>
      <xdr:colOff>18866</xdr:colOff>
      <xdr:row>57</xdr:row>
      <xdr:rowOff>0</xdr:rowOff>
    </xdr:from>
    <xdr:to>
      <xdr:col>110</xdr:col>
      <xdr:colOff>893101</xdr:colOff>
      <xdr:row>77</xdr:row>
      <xdr:rowOff>34521</xdr:rowOff>
    </xdr:to>
    <xdr:graphicFrame macro="">
      <xdr:nvGraphicFramePr>
        <xdr:cNvPr id="24" name="Chart 23">
          <a:extLst>
            <a:ext uri="{FF2B5EF4-FFF2-40B4-BE49-F238E27FC236}">
              <a16:creationId xmlns:a16="http://schemas.microsoft.com/office/drawing/2014/main" id="{8704B0B0-DAB3-4149-AE30-656804359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0.42101</cdr:x>
      <cdr:y>0.17103</cdr:y>
    </cdr:from>
    <cdr:to>
      <cdr:x>0.66491</cdr:x>
      <cdr:y>0.23797</cdr:y>
    </cdr:to>
    <cdr:sp macro="" textlink="">
      <cdr:nvSpPr>
        <cdr:cNvPr id="3" name="TextBox 2"/>
        <cdr:cNvSpPr txBox="1"/>
      </cdr:nvSpPr>
      <cdr:spPr>
        <a:xfrm xmlns:a="http://schemas.openxmlformats.org/drawingml/2006/main">
          <a:off x="2646060" y="595576"/>
          <a:ext cx="1532965" cy="2330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0.15732</cdr:x>
      <cdr:y>0.15867</cdr:y>
    </cdr:from>
    <cdr:to>
      <cdr:x>0.60947</cdr:x>
      <cdr:y>0.25392</cdr:y>
    </cdr:to>
    <cdr:sp macro="" textlink="'Curve Calculations'!$CV$55">
      <cdr:nvSpPr>
        <cdr:cNvPr id="4" name="TextBox 3"/>
        <cdr:cNvSpPr txBox="1"/>
      </cdr:nvSpPr>
      <cdr:spPr>
        <a:xfrm xmlns:a="http://schemas.openxmlformats.org/drawingml/2006/main">
          <a:off x="987947" y="582591"/>
          <a:ext cx="2839496" cy="3497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B2E298D-96D8-4C3C-8E70-E54834FA3DA4}" type="TxLink">
            <a:rPr lang="en-US" sz="1400" b="0" i="0" u="none" strike="noStrike">
              <a:solidFill>
                <a:srgbClr val="000000"/>
              </a:solidFill>
              <a:latin typeface="Calibri"/>
              <a:cs typeface="Calibri"/>
            </a:rPr>
            <a:pPr/>
            <a:t>-</a:t>
          </a:fld>
          <a:endParaRPr lang="en-US" sz="1400"/>
        </a:p>
      </cdr:txBody>
    </cdr:sp>
  </cdr:relSizeAnchor>
  <cdr:relSizeAnchor xmlns:cdr="http://schemas.openxmlformats.org/drawingml/2006/chartDrawing">
    <cdr:from>
      <cdr:x>0.21419</cdr:x>
      <cdr:y>0.48541</cdr:y>
    </cdr:from>
    <cdr:to>
      <cdr:x>0.32259</cdr:x>
      <cdr:y>0.52577</cdr:y>
    </cdr:to>
    <cdr:sp macro="" textlink="">
      <cdr:nvSpPr>
        <cdr:cNvPr id="6" name="TextBox 5"/>
        <cdr:cNvSpPr txBox="1"/>
      </cdr:nvSpPr>
      <cdr:spPr>
        <a:xfrm xmlns:a="http://schemas.openxmlformats.org/drawingml/2006/main">
          <a:off x="1346178" y="1725129"/>
          <a:ext cx="681317" cy="143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0.22274</cdr:x>
      <cdr:y>0.4955</cdr:y>
    </cdr:from>
    <cdr:to>
      <cdr:x>0.30547</cdr:x>
      <cdr:y>0.53839</cdr:y>
    </cdr:to>
    <cdr:sp macro="" textlink="">
      <cdr:nvSpPr>
        <cdr:cNvPr id="7" name="TextBox 6"/>
        <cdr:cNvSpPr txBox="1"/>
      </cdr:nvSpPr>
      <cdr:spPr>
        <a:xfrm xmlns:a="http://schemas.openxmlformats.org/drawingml/2006/main">
          <a:off x="1399966" y="1760988"/>
          <a:ext cx="519953"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0.21698</cdr:x>
      <cdr:y>0.18741</cdr:y>
    </cdr:from>
    <cdr:to>
      <cdr:x>0.37054</cdr:x>
      <cdr:y>0.3132</cdr:y>
    </cdr:to>
    <cdr:sp macro="" textlink="">
      <cdr:nvSpPr>
        <cdr:cNvPr id="2" name="TextBox 1"/>
        <cdr:cNvSpPr txBox="1"/>
      </cdr:nvSpPr>
      <cdr:spPr>
        <a:xfrm xmlns:a="http://schemas.openxmlformats.org/drawingml/2006/main">
          <a:off x="1532808" y="654418"/>
          <a:ext cx="1084730" cy="4392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c:userShapes xmlns:c="http://schemas.openxmlformats.org/drawingml/2006/chart">
  <cdr:relSizeAnchor xmlns:cdr="http://schemas.openxmlformats.org/drawingml/2006/chartDrawing">
    <cdr:from>
      <cdr:x>0.42101</cdr:x>
      <cdr:y>0.17103</cdr:y>
    </cdr:from>
    <cdr:to>
      <cdr:x>0.66491</cdr:x>
      <cdr:y>0.23797</cdr:y>
    </cdr:to>
    <cdr:sp macro="" textlink="">
      <cdr:nvSpPr>
        <cdr:cNvPr id="3" name="TextBox 2"/>
        <cdr:cNvSpPr txBox="1"/>
      </cdr:nvSpPr>
      <cdr:spPr>
        <a:xfrm xmlns:a="http://schemas.openxmlformats.org/drawingml/2006/main">
          <a:off x="2646060" y="595576"/>
          <a:ext cx="1532965" cy="2330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0.15732</cdr:x>
      <cdr:y>0.15571</cdr:y>
    </cdr:from>
    <cdr:to>
      <cdr:x>0.60947</cdr:x>
      <cdr:y>0.25096</cdr:y>
    </cdr:to>
    <cdr:sp macro="" textlink="'Curve Calculations'!$CV$63">
      <cdr:nvSpPr>
        <cdr:cNvPr id="4" name="TextBox 3"/>
        <cdr:cNvSpPr txBox="1"/>
      </cdr:nvSpPr>
      <cdr:spPr>
        <a:xfrm xmlns:a="http://schemas.openxmlformats.org/drawingml/2006/main">
          <a:off x="987965" y="571711"/>
          <a:ext cx="2839487" cy="3497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3894F51-6F24-498D-9C77-8939B1AF9DAD}" type="TxLink">
            <a:rPr lang="en-US" sz="1400" b="0" i="0" u="none" strike="noStrike">
              <a:solidFill>
                <a:srgbClr val="000000"/>
              </a:solidFill>
              <a:latin typeface="Calibri"/>
              <a:cs typeface="Calibri"/>
            </a:rPr>
            <a:pPr/>
            <a:t>-</a:t>
          </a:fld>
          <a:endParaRPr lang="en-US" sz="1800"/>
        </a:p>
      </cdr:txBody>
    </cdr:sp>
  </cdr:relSizeAnchor>
  <cdr:relSizeAnchor xmlns:cdr="http://schemas.openxmlformats.org/drawingml/2006/chartDrawing">
    <cdr:from>
      <cdr:x>0.21419</cdr:x>
      <cdr:y>0.48541</cdr:y>
    </cdr:from>
    <cdr:to>
      <cdr:x>0.32259</cdr:x>
      <cdr:y>0.52577</cdr:y>
    </cdr:to>
    <cdr:sp macro="" textlink="">
      <cdr:nvSpPr>
        <cdr:cNvPr id="6" name="TextBox 5"/>
        <cdr:cNvSpPr txBox="1"/>
      </cdr:nvSpPr>
      <cdr:spPr>
        <a:xfrm xmlns:a="http://schemas.openxmlformats.org/drawingml/2006/main">
          <a:off x="1346178" y="1725129"/>
          <a:ext cx="681317" cy="143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0.22274</cdr:x>
      <cdr:y>0.4955</cdr:y>
    </cdr:from>
    <cdr:to>
      <cdr:x>0.30547</cdr:x>
      <cdr:y>0.53839</cdr:y>
    </cdr:to>
    <cdr:sp macro="" textlink="">
      <cdr:nvSpPr>
        <cdr:cNvPr id="7" name="TextBox 6"/>
        <cdr:cNvSpPr txBox="1"/>
      </cdr:nvSpPr>
      <cdr:spPr>
        <a:xfrm xmlns:a="http://schemas.openxmlformats.org/drawingml/2006/main">
          <a:off x="1399966" y="1760988"/>
          <a:ext cx="519953"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0.17681</cdr:x>
      <cdr:y>0.21584</cdr:y>
    </cdr:from>
    <cdr:to>
      <cdr:x>0.39371</cdr:x>
      <cdr:y>0.33179</cdr:y>
    </cdr:to>
    <cdr:sp macro="" textlink="">
      <cdr:nvSpPr>
        <cdr:cNvPr id="2" name="TextBox 1"/>
        <cdr:cNvSpPr txBox="1"/>
      </cdr:nvSpPr>
      <cdr:spPr>
        <a:xfrm xmlns:a="http://schemas.openxmlformats.org/drawingml/2006/main">
          <a:off x="1227699" y="767635"/>
          <a:ext cx="1506071" cy="4123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0.24395</cdr:x>
      <cdr:y>0.21332</cdr:y>
    </cdr:from>
    <cdr:to>
      <cdr:x>0.49054</cdr:x>
      <cdr:y>0.32675</cdr:y>
    </cdr:to>
    <cdr:sp macro="" textlink="">
      <cdr:nvSpPr>
        <cdr:cNvPr id="10" name="TextBox 9"/>
        <cdr:cNvSpPr txBox="1"/>
      </cdr:nvSpPr>
      <cdr:spPr>
        <a:xfrm xmlns:a="http://schemas.openxmlformats.org/drawingml/2006/main">
          <a:off x="1693864" y="758670"/>
          <a:ext cx="1712259" cy="403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p>
      </cdr:txBody>
    </cdr:sp>
  </cdr:relSizeAnchor>
  <cdr:relSizeAnchor xmlns:cdr="http://schemas.openxmlformats.org/drawingml/2006/chartDrawing">
    <cdr:from>
      <cdr:x>0.1416</cdr:x>
      <cdr:y>0.17469</cdr:y>
    </cdr:from>
    <cdr:to>
      <cdr:x>0.57732</cdr:x>
      <cdr:y>0.31584</cdr:y>
    </cdr:to>
    <cdr:sp macro="" textlink="">
      <cdr:nvSpPr>
        <cdr:cNvPr id="18" name="Rectangle 17"/>
        <cdr:cNvSpPr/>
      </cdr:nvSpPr>
      <cdr:spPr>
        <a:xfrm xmlns:a="http://schemas.openxmlformats.org/drawingml/2006/main">
          <a:off x="985159" y="626847"/>
          <a:ext cx="3031613" cy="506531"/>
        </a:xfrm>
        <a:prstGeom xmlns:a="http://schemas.openxmlformats.org/drawingml/2006/main" prst="rect">
          <a:avLst/>
        </a:prstGeom>
        <a:solidFill xmlns:a="http://schemas.openxmlformats.org/drawingml/2006/main">
          <a:schemeClr val="bg1"/>
        </a:solidFill>
        <a:ln xmlns:a="http://schemas.openxmlformats.org/drawingml/2006/main" w="1905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0.31745</cdr:x>
      <cdr:y>0.15823</cdr:y>
    </cdr:from>
    <cdr:to>
      <cdr:x>0.56792</cdr:x>
      <cdr:y>0.3019</cdr:y>
    </cdr:to>
    <cdr:grpSp>
      <cdr:nvGrpSpPr>
        <cdr:cNvPr id="17" name="Group 16">
          <a:extLst xmlns:a="http://schemas.openxmlformats.org/drawingml/2006/main">
            <a:ext uri="{FF2B5EF4-FFF2-40B4-BE49-F238E27FC236}">
              <a16:creationId xmlns:a16="http://schemas.microsoft.com/office/drawing/2014/main" id="{ED3D8F4F-C18B-439D-BF11-C6DE22BCF0C4}"/>
            </a:ext>
          </a:extLst>
        </cdr:cNvPr>
        <cdr:cNvGrpSpPr/>
      </cdr:nvGrpSpPr>
      <cdr:grpSpPr>
        <a:xfrm xmlns:a="http://schemas.openxmlformats.org/drawingml/2006/main">
          <a:off x="1695270" y="579673"/>
          <a:ext cx="1337578" cy="526332"/>
          <a:chOff x="2160028" y="489730"/>
          <a:chExt cx="1739153" cy="510987"/>
        </a:xfrm>
      </cdr:grpSpPr>
      <cdr:sp macro="" textlink="'Curve Calculations'!$B$44">
        <cdr:nvSpPr>
          <cdr:cNvPr id="11" name="TextBox 10"/>
          <cdr:cNvSpPr txBox="1"/>
        </cdr:nvSpPr>
        <cdr:spPr>
          <a:xfrm xmlns:a="http://schemas.openxmlformats.org/drawingml/2006/main">
            <a:off x="2160028" y="489730"/>
            <a:ext cx="1739153" cy="31376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FEB63C00-D6AD-48F3-84BA-2BDEF8CFD680}" type="TxLink">
              <a:rPr lang="en-US" sz="1100" b="0" i="0" u="none" strike="noStrike">
                <a:solidFill>
                  <a:srgbClr val="000000"/>
                </a:solidFill>
                <a:latin typeface="Calibri"/>
                <a:cs typeface="Calibri"/>
              </a:rPr>
              <a:pPr algn="ctr"/>
              <a:t> </a:t>
            </a:fld>
            <a:endParaRPr lang="en-US" sz="1100"/>
          </a:p>
        </cdr:txBody>
      </cdr:sp>
      <cdr:sp macro="" textlink="'Curve Calculations'!$B$45">
        <cdr:nvSpPr>
          <cdr:cNvPr id="13" name="TextBox 12"/>
          <cdr:cNvSpPr txBox="1"/>
        </cdr:nvSpPr>
        <cdr:spPr>
          <a:xfrm xmlns:a="http://schemas.openxmlformats.org/drawingml/2006/main">
            <a:off x="2563439" y="624199"/>
            <a:ext cx="932330" cy="37651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9054609-2F9C-4DAC-BAC0-7D8D23C59160}" type="TxLink">
              <a:rPr lang="en-US" sz="1100" b="0" i="0" u="none" strike="noStrike">
                <a:solidFill>
                  <a:srgbClr val="000000"/>
                </a:solidFill>
                <a:latin typeface="Calibri"/>
                <a:cs typeface="Calibri"/>
              </a:rPr>
              <a:pPr algn="ctr"/>
              <a:t> </a:t>
            </a:fld>
            <a:endParaRPr lang="en-US" sz="1100"/>
          </a:p>
        </cdr:txBody>
      </cdr:sp>
      <cdr:cxnSp macro="">
        <cdr:nvCxnSpPr>
          <cdr:cNvPr id="16" name="Straight Connector 15">
            <a:extLst xmlns:a="http://schemas.openxmlformats.org/drawingml/2006/main">
              <a:ext uri="{FF2B5EF4-FFF2-40B4-BE49-F238E27FC236}">
                <a16:creationId xmlns:a16="http://schemas.microsoft.com/office/drawing/2014/main" id="{E4F15786-BDE7-40A3-9D0D-1111F72E1082}"/>
              </a:ext>
            </a:extLst>
          </cdr:cNvPr>
          <cdr:cNvCxnSpPr/>
        </cdr:nvCxnSpPr>
        <cdr:spPr>
          <a:xfrm xmlns:a="http://schemas.openxmlformats.org/drawingml/2006/main" flipV="1">
            <a:off x="2298084" y="731776"/>
            <a:ext cx="146304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0.14058</cdr:x>
      <cdr:y>0.23041</cdr:y>
    </cdr:from>
    <cdr:to>
      <cdr:x>0.37685</cdr:x>
      <cdr:y>0.34132</cdr:y>
    </cdr:to>
    <cdr:sp macro="" textlink="">
      <cdr:nvSpPr>
        <cdr:cNvPr id="19" name="TextBox 18"/>
        <cdr:cNvSpPr txBox="1"/>
      </cdr:nvSpPr>
      <cdr:spPr>
        <a:xfrm xmlns:a="http://schemas.openxmlformats.org/drawingml/2006/main">
          <a:off x="976754" y="830029"/>
          <a:ext cx="1641600" cy="3995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Concentration = 10</a:t>
          </a:r>
        </a:p>
      </cdr:txBody>
    </cdr:sp>
  </cdr:relSizeAnchor>
</c:userShapes>
</file>

<file path=xl/drawings/drawing8.xml><?xml version="1.0" encoding="utf-8"?>
<c:userShapes xmlns:c="http://schemas.openxmlformats.org/drawingml/2006/chart">
  <cdr:relSizeAnchor xmlns:cdr="http://schemas.openxmlformats.org/drawingml/2006/chartDrawing">
    <cdr:from>
      <cdr:x>0.42101</cdr:x>
      <cdr:y>0.17103</cdr:y>
    </cdr:from>
    <cdr:to>
      <cdr:x>0.66491</cdr:x>
      <cdr:y>0.23797</cdr:y>
    </cdr:to>
    <cdr:sp macro="" textlink="">
      <cdr:nvSpPr>
        <cdr:cNvPr id="3" name="TextBox 2"/>
        <cdr:cNvSpPr txBox="1"/>
      </cdr:nvSpPr>
      <cdr:spPr>
        <a:xfrm xmlns:a="http://schemas.openxmlformats.org/drawingml/2006/main">
          <a:off x="2646060" y="595576"/>
          <a:ext cx="1532965" cy="2330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0.15732</cdr:x>
      <cdr:y>0.15571</cdr:y>
    </cdr:from>
    <cdr:to>
      <cdr:x>0.60947</cdr:x>
      <cdr:y>0.25096</cdr:y>
    </cdr:to>
    <cdr:sp macro="" textlink="'Curve Calculations'!$CV$63">
      <cdr:nvSpPr>
        <cdr:cNvPr id="4" name="TextBox 3"/>
        <cdr:cNvSpPr txBox="1"/>
      </cdr:nvSpPr>
      <cdr:spPr>
        <a:xfrm xmlns:a="http://schemas.openxmlformats.org/drawingml/2006/main">
          <a:off x="987965" y="571711"/>
          <a:ext cx="2839487" cy="3497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3894F51-6F24-498D-9C77-8939B1AF9DAD}" type="TxLink">
            <a:rPr lang="en-US" sz="1400" b="0" i="0" u="none" strike="noStrike">
              <a:solidFill>
                <a:srgbClr val="000000"/>
              </a:solidFill>
              <a:latin typeface="Calibri"/>
              <a:cs typeface="Calibri"/>
            </a:rPr>
            <a:pPr/>
            <a:t>-</a:t>
          </a:fld>
          <a:endParaRPr lang="en-US" sz="1800"/>
        </a:p>
      </cdr:txBody>
    </cdr:sp>
  </cdr:relSizeAnchor>
  <cdr:relSizeAnchor xmlns:cdr="http://schemas.openxmlformats.org/drawingml/2006/chartDrawing">
    <cdr:from>
      <cdr:x>0.21419</cdr:x>
      <cdr:y>0.48541</cdr:y>
    </cdr:from>
    <cdr:to>
      <cdr:x>0.32259</cdr:x>
      <cdr:y>0.52577</cdr:y>
    </cdr:to>
    <cdr:sp macro="" textlink="">
      <cdr:nvSpPr>
        <cdr:cNvPr id="6" name="TextBox 5"/>
        <cdr:cNvSpPr txBox="1"/>
      </cdr:nvSpPr>
      <cdr:spPr>
        <a:xfrm xmlns:a="http://schemas.openxmlformats.org/drawingml/2006/main">
          <a:off x="1346178" y="1725129"/>
          <a:ext cx="681317" cy="143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0.22274</cdr:x>
      <cdr:y>0.4955</cdr:y>
    </cdr:from>
    <cdr:to>
      <cdr:x>0.30547</cdr:x>
      <cdr:y>0.53839</cdr:y>
    </cdr:to>
    <cdr:sp macro="" textlink="">
      <cdr:nvSpPr>
        <cdr:cNvPr id="7" name="TextBox 6"/>
        <cdr:cNvSpPr txBox="1"/>
      </cdr:nvSpPr>
      <cdr:spPr>
        <a:xfrm xmlns:a="http://schemas.openxmlformats.org/drawingml/2006/main">
          <a:off x="1399966" y="1760988"/>
          <a:ext cx="519953"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0.17681</cdr:x>
      <cdr:y>0.21584</cdr:y>
    </cdr:from>
    <cdr:to>
      <cdr:x>0.39371</cdr:x>
      <cdr:y>0.33179</cdr:y>
    </cdr:to>
    <cdr:sp macro="" textlink="">
      <cdr:nvSpPr>
        <cdr:cNvPr id="2" name="TextBox 1"/>
        <cdr:cNvSpPr txBox="1"/>
      </cdr:nvSpPr>
      <cdr:spPr>
        <a:xfrm xmlns:a="http://schemas.openxmlformats.org/drawingml/2006/main">
          <a:off x="1227699" y="767635"/>
          <a:ext cx="1506071" cy="4123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0.24395</cdr:x>
      <cdr:y>0.21332</cdr:y>
    </cdr:from>
    <cdr:to>
      <cdr:x>0.49054</cdr:x>
      <cdr:y>0.32675</cdr:y>
    </cdr:to>
    <cdr:sp macro="" textlink="">
      <cdr:nvSpPr>
        <cdr:cNvPr id="10" name="TextBox 9"/>
        <cdr:cNvSpPr txBox="1"/>
      </cdr:nvSpPr>
      <cdr:spPr>
        <a:xfrm xmlns:a="http://schemas.openxmlformats.org/drawingml/2006/main">
          <a:off x="1693864" y="758670"/>
          <a:ext cx="1712259" cy="403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p>
      </cdr:txBody>
    </cdr:sp>
  </cdr:relSizeAnchor>
  <cdr:relSizeAnchor xmlns:cdr="http://schemas.openxmlformats.org/drawingml/2006/chartDrawing">
    <cdr:from>
      <cdr:x>0.1416</cdr:x>
      <cdr:y>0.17469</cdr:y>
    </cdr:from>
    <cdr:to>
      <cdr:x>0.57732</cdr:x>
      <cdr:y>0.31584</cdr:y>
    </cdr:to>
    <cdr:sp macro="" textlink="">
      <cdr:nvSpPr>
        <cdr:cNvPr id="18" name="Rectangle 17"/>
        <cdr:cNvSpPr/>
      </cdr:nvSpPr>
      <cdr:spPr>
        <a:xfrm xmlns:a="http://schemas.openxmlformats.org/drawingml/2006/main">
          <a:off x="985159" y="626847"/>
          <a:ext cx="3031613" cy="506531"/>
        </a:xfrm>
        <a:prstGeom xmlns:a="http://schemas.openxmlformats.org/drawingml/2006/main" prst="rect">
          <a:avLst/>
        </a:prstGeom>
        <a:solidFill xmlns:a="http://schemas.openxmlformats.org/drawingml/2006/main">
          <a:schemeClr val="bg1"/>
        </a:solidFill>
        <a:ln xmlns:a="http://schemas.openxmlformats.org/drawingml/2006/main" w="1905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0.31745</cdr:x>
      <cdr:y>0.15823</cdr:y>
    </cdr:from>
    <cdr:to>
      <cdr:x>0.56792</cdr:x>
      <cdr:y>0.3019</cdr:y>
    </cdr:to>
    <cdr:grpSp>
      <cdr:nvGrpSpPr>
        <cdr:cNvPr id="17" name="Group 16">
          <a:extLst xmlns:a="http://schemas.openxmlformats.org/drawingml/2006/main">
            <a:ext uri="{FF2B5EF4-FFF2-40B4-BE49-F238E27FC236}">
              <a16:creationId xmlns:a16="http://schemas.microsoft.com/office/drawing/2014/main" id="{FD870B27-0148-4380-BFF4-F53F3D9F82A1}"/>
            </a:ext>
          </a:extLst>
        </cdr:cNvPr>
        <cdr:cNvGrpSpPr/>
      </cdr:nvGrpSpPr>
      <cdr:grpSpPr>
        <a:xfrm xmlns:a="http://schemas.openxmlformats.org/drawingml/2006/main">
          <a:off x="1710648" y="580916"/>
          <a:ext cx="1349711" cy="527462"/>
          <a:chOff x="2160028" y="489730"/>
          <a:chExt cx="1739153" cy="510987"/>
        </a:xfrm>
      </cdr:grpSpPr>
      <cdr:sp macro="" textlink="'Curve Calculations'!$B$44">
        <cdr:nvSpPr>
          <cdr:cNvPr id="11" name="TextBox 10"/>
          <cdr:cNvSpPr txBox="1"/>
        </cdr:nvSpPr>
        <cdr:spPr>
          <a:xfrm xmlns:a="http://schemas.openxmlformats.org/drawingml/2006/main">
            <a:off x="2160028" y="489730"/>
            <a:ext cx="1739153" cy="31376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FEB63C00-D6AD-48F3-84BA-2BDEF8CFD680}" type="TxLink">
              <a:rPr lang="en-US" sz="1100" b="0" i="0" u="none" strike="noStrike">
                <a:solidFill>
                  <a:srgbClr val="000000"/>
                </a:solidFill>
                <a:latin typeface="Calibri"/>
                <a:cs typeface="Calibri"/>
              </a:rPr>
              <a:pPr algn="ctr"/>
              <a:t> </a:t>
            </a:fld>
            <a:endParaRPr lang="en-US" sz="1100"/>
          </a:p>
        </cdr:txBody>
      </cdr:sp>
      <cdr:sp macro="" textlink="'Curve Calculations'!$B$45">
        <cdr:nvSpPr>
          <cdr:cNvPr id="13" name="TextBox 12"/>
          <cdr:cNvSpPr txBox="1"/>
        </cdr:nvSpPr>
        <cdr:spPr>
          <a:xfrm xmlns:a="http://schemas.openxmlformats.org/drawingml/2006/main">
            <a:off x="2563439" y="624199"/>
            <a:ext cx="932330" cy="37651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9054609-2F9C-4DAC-BAC0-7D8D23C59160}" type="TxLink">
              <a:rPr lang="en-US" sz="1100" b="0" i="0" u="none" strike="noStrike">
                <a:solidFill>
                  <a:srgbClr val="000000"/>
                </a:solidFill>
                <a:latin typeface="Calibri"/>
                <a:cs typeface="Calibri"/>
              </a:rPr>
              <a:pPr algn="ctr"/>
              <a:t> </a:t>
            </a:fld>
            <a:endParaRPr lang="en-US" sz="1100"/>
          </a:p>
        </cdr:txBody>
      </cdr:sp>
      <cdr:cxnSp macro="">
        <cdr:nvCxnSpPr>
          <cdr:cNvPr id="16" name="Straight Connector 15">
            <a:extLst xmlns:a="http://schemas.openxmlformats.org/drawingml/2006/main">
              <a:ext uri="{FF2B5EF4-FFF2-40B4-BE49-F238E27FC236}">
                <a16:creationId xmlns:a16="http://schemas.microsoft.com/office/drawing/2014/main" id="{2D16BA48-BC51-4891-BD40-93B786726366}"/>
              </a:ext>
            </a:extLst>
          </cdr:cNvPr>
          <cdr:cNvCxnSpPr/>
        </cdr:nvCxnSpPr>
        <cdr:spPr>
          <a:xfrm xmlns:a="http://schemas.openxmlformats.org/drawingml/2006/main" flipV="1">
            <a:off x="2298084" y="731776"/>
            <a:ext cx="146304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0.14058</cdr:x>
      <cdr:y>0.23041</cdr:y>
    </cdr:from>
    <cdr:to>
      <cdr:x>0.37685</cdr:x>
      <cdr:y>0.34132</cdr:y>
    </cdr:to>
    <cdr:sp macro="" textlink="">
      <cdr:nvSpPr>
        <cdr:cNvPr id="19" name="TextBox 18"/>
        <cdr:cNvSpPr txBox="1"/>
      </cdr:nvSpPr>
      <cdr:spPr>
        <a:xfrm xmlns:a="http://schemas.openxmlformats.org/drawingml/2006/main">
          <a:off x="976754" y="830029"/>
          <a:ext cx="1641600" cy="3995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Concentration = 10</a:t>
          </a:r>
        </a:p>
      </cdr:txBody>
    </cdr:sp>
  </cdr:relSizeAnchor>
</c:userShapes>
</file>

<file path=xl/drawings/drawing9.xml><?xml version="1.0" encoding="utf-8"?>
<c:userShapes xmlns:c="http://schemas.openxmlformats.org/drawingml/2006/chart">
  <cdr:relSizeAnchor xmlns:cdr="http://schemas.openxmlformats.org/drawingml/2006/chartDrawing">
    <cdr:from>
      <cdr:x>0.42101</cdr:x>
      <cdr:y>0.17103</cdr:y>
    </cdr:from>
    <cdr:to>
      <cdr:x>0.66491</cdr:x>
      <cdr:y>0.23797</cdr:y>
    </cdr:to>
    <cdr:sp macro="" textlink="">
      <cdr:nvSpPr>
        <cdr:cNvPr id="3" name="TextBox 2"/>
        <cdr:cNvSpPr txBox="1"/>
      </cdr:nvSpPr>
      <cdr:spPr>
        <a:xfrm xmlns:a="http://schemas.openxmlformats.org/drawingml/2006/main">
          <a:off x="2646060" y="595576"/>
          <a:ext cx="1532965" cy="2330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0.15732</cdr:x>
      <cdr:y>0.15571</cdr:y>
    </cdr:from>
    <cdr:to>
      <cdr:x>0.60947</cdr:x>
      <cdr:y>0.25096</cdr:y>
    </cdr:to>
    <cdr:sp macro="" textlink="'Curve Calculations'!$CV$63">
      <cdr:nvSpPr>
        <cdr:cNvPr id="4" name="TextBox 3"/>
        <cdr:cNvSpPr txBox="1"/>
      </cdr:nvSpPr>
      <cdr:spPr>
        <a:xfrm xmlns:a="http://schemas.openxmlformats.org/drawingml/2006/main">
          <a:off x="987965" y="571711"/>
          <a:ext cx="2839487" cy="3497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3894F51-6F24-498D-9C77-8939B1AF9DAD}" type="TxLink">
            <a:rPr lang="en-US" sz="1400" b="0" i="0" u="none" strike="noStrike">
              <a:solidFill>
                <a:srgbClr val="000000"/>
              </a:solidFill>
              <a:latin typeface="Calibri"/>
              <a:cs typeface="Calibri"/>
            </a:rPr>
            <a:pPr/>
            <a:t>-</a:t>
          </a:fld>
          <a:endParaRPr lang="en-US" sz="1800"/>
        </a:p>
      </cdr:txBody>
    </cdr:sp>
  </cdr:relSizeAnchor>
  <cdr:relSizeAnchor xmlns:cdr="http://schemas.openxmlformats.org/drawingml/2006/chartDrawing">
    <cdr:from>
      <cdr:x>0.21419</cdr:x>
      <cdr:y>0.48541</cdr:y>
    </cdr:from>
    <cdr:to>
      <cdr:x>0.32259</cdr:x>
      <cdr:y>0.52577</cdr:y>
    </cdr:to>
    <cdr:sp macro="" textlink="">
      <cdr:nvSpPr>
        <cdr:cNvPr id="6" name="TextBox 5"/>
        <cdr:cNvSpPr txBox="1"/>
      </cdr:nvSpPr>
      <cdr:spPr>
        <a:xfrm xmlns:a="http://schemas.openxmlformats.org/drawingml/2006/main">
          <a:off x="1346178" y="1725129"/>
          <a:ext cx="681317" cy="1434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0.22274</cdr:x>
      <cdr:y>0.4955</cdr:y>
    </cdr:from>
    <cdr:to>
      <cdr:x>0.30547</cdr:x>
      <cdr:y>0.53839</cdr:y>
    </cdr:to>
    <cdr:sp macro="" textlink="">
      <cdr:nvSpPr>
        <cdr:cNvPr id="7" name="TextBox 6"/>
        <cdr:cNvSpPr txBox="1"/>
      </cdr:nvSpPr>
      <cdr:spPr>
        <a:xfrm xmlns:a="http://schemas.openxmlformats.org/drawingml/2006/main">
          <a:off x="1399966" y="1760988"/>
          <a:ext cx="519953"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0.17681</cdr:x>
      <cdr:y>0.21584</cdr:y>
    </cdr:from>
    <cdr:to>
      <cdr:x>0.39371</cdr:x>
      <cdr:y>0.33179</cdr:y>
    </cdr:to>
    <cdr:sp macro="" textlink="">
      <cdr:nvSpPr>
        <cdr:cNvPr id="2" name="TextBox 1"/>
        <cdr:cNvSpPr txBox="1"/>
      </cdr:nvSpPr>
      <cdr:spPr>
        <a:xfrm xmlns:a="http://schemas.openxmlformats.org/drawingml/2006/main">
          <a:off x="1227699" y="767635"/>
          <a:ext cx="1506071" cy="4123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0.24395</cdr:x>
      <cdr:y>0.21332</cdr:y>
    </cdr:from>
    <cdr:to>
      <cdr:x>0.49054</cdr:x>
      <cdr:y>0.32675</cdr:y>
    </cdr:to>
    <cdr:sp macro="" textlink="">
      <cdr:nvSpPr>
        <cdr:cNvPr id="10" name="TextBox 9"/>
        <cdr:cNvSpPr txBox="1"/>
      </cdr:nvSpPr>
      <cdr:spPr>
        <a:xfrm xmlns:a="http://schemas.openxmlformats.org/drawingml/2006/main">
          <a:off x="1693864" y="758670"/>
          <a:ext cx="1712259" cy="4034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p>
      </cdr:txBody>
    </cdr:sp>
  </cdr:relSizeAnchor>
  <cdr:relSizeAnchor xmlns:cdr="http://schemas.openxmlformats.org/drawingml/2006/chartDrawing">
    <cdr:from>
      <cdr:x>0.1416</cdr:x>
      <cdr:y>0.17469</cdr:y>
    </cdr:from>
    <cdr:to>
      <cdr:x>0.57732</cdr:x>
      <cdr:y>0.31584</cdr:y>
    </cdr:to>
    <cdr:sp macro="" textlink="">
      <cdr:nvSpPr>
        <cdr:cNvPr id="18" name="Rectangle 17"/>
        <cdr:cNvSpPr/>
      </cdr:nvSpPr>
      <cdr:spPr>
        <a:xfrm xmlns:a="http://schemas.openxmlformats.org/drawingml/2006/main">
          <a:off x="985159" y="626847"/>
          <a:ext cx="3031613" cy="506531"/>
        </a:xfrm>
        <a:prstGeom xmlns:a="http://schemas.openxmlformats.org/drawingml/2006/main" prst="rect">
          <a:avLst/>
        </a:prstGeom>
        <a:solidFill xmlns:a="http://schemas.openxmlformats.org/drawingml/2006/main">
          <a:schemeClr val="bg1"/>
        </a:solidFill>
        <a:ln xmlns:a="http://schemas.openxmlformats.org/drawingml/2006/main" w="1905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0.31745</cdr:x>
      <cdr:y>0.15823</cdr:y>
    </cdr:from>
    <cdr:to>
      <cdr:x>0.56792</cdr:x>
      <cdr:y>0.3019</cdr:y>
    </cdr:to>
    <cdr:grpSp>
      <cdr:nvGrpSpPr>
        <cdr:cNvPr id="17" name="Group 16">
          <a:extLst xmlns:a="http://schemas.openxmlformats.org/drawingml/2006/main">
            <a:ext uri="{FF2B5EF4-FFF2-40B4-BE49-F238E27FC236}">
              <a16:creationId xmlns:a16="http://schemas.microsoft.com/office/drawing/2014/main" id="{FD870B27-0148-4380-BFF4-F53F3D9F82A1}"/>
            </a:ext>
          </a:extLst>
        </cdr:cNvPr>
        <cdr:cNvGrpSpPr/>
      </cdr:nvGrpSpPr>
      <cdr:grpSpPr>
        <a:xfrm xmlns:a="http://schemas.openxmlformats.org/drawingml/2006/main">
          <a:off x="2193421" y="603318"/>
          <a:ext cx="1730623" cy="547803"/>
          <a:chOff x="2160028" y="489730"/>
          <a:chExt cx="1739153" cy="510987"/>
        </a:xfrm>
      </cdr:grpSpPr>
      <cdr:sp macro="" textlink="'Curve Calculations'!$CS$145">
        <cdr:nvSpPr>
          <cdr:cNvPr id="11" name="TextBox 10"/>
          <cdr:cNvSpPr txBox="1"/>
        </cdr:nvSpPr>
        <cdr:spPr>
          <a:xfrm xmlns:a="http://schemas.openxmlformats.org/drawingml/2006/main">
            <a:off x="2160028" y="489730"/>
            <a:ext cx="1739153" cy="31376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FEB63C00-D6AD-48F3-84BA-2BDEF8CFD680}" type="TxLink">
              <a:rPr lang="en-US" sz="1100" b="0" i="0" u="none" strike="noStrike">
                <a:solidFill>
                  <a:srgbClr val="000000"/>
                </a:solidFill>
                <a:latin typeface="Calibri"/>
                <a:cs typeface="Calibri"/>
              </a:rPr>
              <a:pPr algn="ctr"/>
              <a:t>log(signal - N/A) - N/A</a:t>
            </a:fld>
            <a:endParaRPr lang="en-US" sz="1100"/>
          </a:p>
        </cdr:txBody>
      </cdr:sp>
      <cdr:sp macro="" textlink="'Curve Calculations'!$CS$146">
        <cdr:nvSpPr>
          <cdr:cNvPr id="13" name="TextBox 12"/>
          <cdr:cNvSpPr txBox="1"/>
        </cdr:nvSpPr>
        <cdr:spPr>
          <a:xfrm xmlns:a="http://schemas.openxmlformats.org/drawingml/2006/main">
            <a:off x="2563439" y="624199"/>
            <a:ext cx="932330" cy="37651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9054609-2F9C-4DAC-BAC0-7D8D23C59160}" type="TxLink">
              <a:rPr lang="en-US" sz="1100" b="0" i="0" u="none" strike="noStrike">
                <a:solidFill>
                  <a:srgbClr val="000000"/>
                </a:solidFill>
                <a:latin typeface="Calibri"/>
                <a:cs typeface="Calibri"/>
              </a:rPr>
              <a:pPr algn="ctr"/>
              <a:t>N/A</a:t>
            </a:fld>
            <a:endParaRPr lang="en-US" sz="1100"/>
          </a:p>
        </cdr:txBody>
      </cdr:sp>
      <cdr:cxnSp macro="">
        <cdr:nvCxnSpPr>
          <cdr:cNvPr id="16" name="Straight Connector 15">
            <a:extLst xmlns:a="http://schemas.openxmlformats.org/drawingml/2006/main">
              <a:ext uri="{FF2B5EF4-FFF2-40B4-BE49-F238E27FC236}">
                <a16:creationId xmlns:a16="http://schemas.microsoft.com/office/drawing/2014/main" id="{2D16BA48-BC51-4891-BD40-93B786726366}"/>
              </a:ext>
            </a:extLst>
          </cdr:cNvPr>
          <cdr:cNvCxnSpPr/>
        </cdr:nvCxnSpPr>
        <cdr:spPr>
          <a:xfrm xmlns:a="http://schemas.openxmlformats.org/drawingml/2006/main" flipV="1">
            <a:off x="2298084" y="731776"/>
            <a:ext cx="1463040"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0.14058</cdr:x>
      <cdr:y>0.23041</cdr:y>
    </cdr:from>
    <cdr:to>
      <cdr:x>0.37685</cdr:x>
      <cdr:y>0.34132</cdr:y>
    </cdr:to>
    <cdr:sp macro="" textlink="">
      <cdr:nvSpPr>
        <cdr:cNvPr id="19" name="TextBox 18"/>
        <cdr:cNvSpPr txBox="1"/>
      </cdr:nvSpPr>
      <cdr:spPr>
        <a:xfrm xmlns:a="http://schemas.openxmlformats.org/drawingml/2006/main">
          <a:off x="976754" y="830029"/>
          <a:ext cx="1641600" cy="3995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t>Concentration = 10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26"/>
  <sheetViews>
    <sheetView showGridLines="0" tabSelected="1" zoomScale="120" zoomScaleNormal="120" workbookViewId="0"/>
  </sheetViews>
  <sheetFormatPr defaultRowHeight="14.4" x14ac:dyDescent="0.3"/>
  <cols>
    <col min="1" max="1" width="2.109375" customWidth="1"/>
  </cols>
  <sheetData>
    <row r="2" spans="2:16" s="172" customFormat="1" ht="16.2" customHeight="1" x14ac:dyDescent="0.3">
      <c r="B2" s="173" t="s">
        <v>132</v>
      </c>
    </row>
    <row r="3" spans="2:16" ht="21" customHeight="1" x14ac:dyDescent="0.3">
      <c r="B3" s="175" t="s">
        <v>134</v>
      </c>
      <c r="C3" s="175"/>
      <c r="D3" s="175"/>
      <c r="E3" s="175"/>
      <c r="F3" s="175"/>
      <c r="G3" s="175"/>
      <c r="H3" s="175"/>
      <c r="I3" s="175"/>
      <c r="J3" s="175"/>
      <c r="K3" s="175"/>
      <c r="L3" s="175"/>
      <c r="M3" s="175"/>
      <c r="N3" s="175"/>
      <c r="O3" s="175"/>
      <c r="P3" s="175"/>
    </row>
    <row r="4" spans="2:16" ht="21" customHeight="1" x14ac:dyDescent="0.3">
      <c r="B4" s="175"/>
      <c r="C4" s="175"/>
      <c r="D4" s="175"/>
      <c r="E4" s="175"/>
      <c r="F4" s="175"/>
      <c r="G4" s="175"/>
      <c r="H4" s="175"/>
      <c r="I4" s="175"/>
      <c r="J4" s="175"/>
      <c r="K4" s="175"/>
      <c r="L4" s="175"/>
      <c r="M4" s="175"/>
      <c r="N4" s="175"/>
      <c r="O4" s="175"/>
      <c r="P4" s="175"/>
    </row>
    <row r="5" spans="2:16" ht="21" customHeight="1" x14ac:dyDescent="0.3">
      <c r="B5" s="175"/>
      <c r="C5" s="175"/>
      <c r="D5" s="175"/>
      <c r="E5" s="175"/>
      <c r="F5" s="175"/>
      <c r="G5" s="175"/>
      <c r="H5" s="175"/>
      <c r="I5" s="175"/>
      <c r="J5" s="175"/>
      <c r="K5" s="175"/>
      <c r="L5" s="175"/>
      <c r="M5" s="175"/>
      <c r="N5" s="175"/>
      <c r="O5" s="175"/>
      <c r="P5" s="175"/>
    </row>
    <row r="6" spans="2:16" ht="21" customHeight="1" x14ac:dyDescent="0.3">
      <c r="B6" s="175"/>
      <c r="C6" s="175"/>
      <c r="D6" s="175"/>
      <c r="E6" s="175"/>
      <c r="F6" s="175"/>
      <c r="G6" s="175"/>
      <c r="H6" s="175"/>
      <c r="I6" s="175"/>
      <c r="J6" s="175"/>
      <c r="K6" s="175"/>
      <c r="L6" s="175"/>
      <c r="M6" s="175"/>
      <c r="N6" s="175"/>
      <c r="O6" s="175"/>
      <c r="P6" s="175"/>
    </row>
    <row r="7" spans="2:16" ht="21" customHeight="1" x14ac:dyDescent="0.3">
      <c r="B7" s="175"/>
      <c r="C7" s="175"/>
      <c r="D7" s="175"/>
      <c r="E7" s="175"/>
      <c r="F7" s="175"/>
      <c r="G7" s="175"/>
      <c r="H7" s="175"/>
      <c r="I7" s="175"/>
      <c r="J7" s="175"/>
      <c r="K7" s="175"/>
      <c r="L7" s="175"/>
      <c r="M7" s="175"/>
      <c r="N7" s="175"/>
      <c r="O7" s="175"/>
      <c r="P7" s="175"/>
    </row>
    <row r="8" spans="2:16" ht="21" customHeight="1" x14ac:dyDescent="0.3">
      <c r="B8" s="175"/>
      <c r="C8" s="175"/>
      <c r="D8" s="175"/>
      <c r="E8" s="175"/>
      <c r="F8" s="175"/>
      <c r="G8" s="175"/>
      <c r="H8" s="175"/>
      <c r="I8" s="175"/>
      <c r="J8" s="175"/>
      <c r="K8" s="175"/>
      <c r="L8" s="175"/>
      <c r="M8" s="175"/>
      <c r="N8" s="175"/>
      <c r="O8" s="175"/>
      <c r="P8" s="175"/>
    </row>
    <row r="9" spans="2:16" ht="21" customHeight="1" x14ac:dyDescent="0.3">
      <c r="B9" s="175"/>
      <c r="C9" s="175"/>
      <c r="D9" s="175"/>
      <c r="E9" s="175"/>
      <c r="F9" s="175"/>
      <c r="G9" s="175"/>
      <c r="H9" s="175"/>
      <c r="I9" s="175"/>
      <c r="J9" s="175"/>
      <c r="K9" s="175"/>
      <c r="L9" s="175"/>
      <c r="M9" s="175"/>
      <c r="N9" s="175"/>
      <c r="O9" s="175"/>
      <c r="P9" s="175"/>
    </row>
    <row r="10" spans="2:16" ht="21" customHeight="1" x14ac:dyDescent="0.3">
      <c r="B10" s="175"/>
      <c r="C10" s="175"/>
      <c r="D10" s="175"/>
      <c r="E10" s="175"/>
      <c r="F10" s="175"/>
      <c r="G10" s="175"/>
      <c r="H10" s="175"/>
      <c r="I10" s="175"/>
      <c r="J10" s="175"/>
      <c r="K10" s="175"/>
      <c r="L10" s="175"/>
      <c r="M10" s="175"/>
      <c r="N10" s="175"/>
      <c r="O10" s="175"/>
      <c r="P10" s="175"/>
    </row>
    <row r="11" spans="2:16" ht="21" customHeight="1" x14ac:dyDescent="0.3">
      <c r="B11" s="175"/>
      <c r="C11" s="175"/>
      <c r="D11" s="175"/>
      <c r="E11" s="175"/>
      <c r="F11" s="175"/>
      <c r="G11" s="175"/>
      <c r="H11" s="175"/>
      <c r="I11" s="175"/>
      <c r="J11" s="175"/>
      <c r="K11" s="175"/>
      <c r="L11" s="175"/>
      <c r="M11" s="175"/>
      <c r="N11" s="175"/>
      <c r="O11" s="175"/>
      <c r="P11" s="175"/>
    </row>
    <row r="12" spans="2:16" ht="21" customHeight="1" x14ac:dyDescent="0.3">
      <c r="B12" s="175"/>
      <c r="C12" s="175"/>
      <c r="D12" s="175"/>
      <c r="E12" s="175"/>
      <c r="F12" s="175"/>
      <c r="G12" s="175"/>
      <c r="H12" s="175"/>
      <c r="I12" s="175"/>
      <c r="J12" s="175"/>
      <c r="K12" s="175"/>
      <c r="L12" s="175"/>
      <c r="M12" s="175"/>
      <c r="N12" s="175"/>
      <c r="O12" s="175"/>
      <c r="P12" s="175"/>
    </row>
    <row r="13" spans="2:16" ht="58.8" customHeight="1" x14ac:dyDescent="0.3">
      <c r="B13" s="175"/>
      <c r="C13" s="175"/>
      <c r="D13" s="175"/>
      <c r="E13" s="175"/>
      <c r="F13" s="175"/>
      <c r="G13" s="175"/>
      <c r="H13" s="175"/>
      <c r="I13" s="175"/>
      <c r="J13" s="175"/>
      <c r="K13" s="175"/>
      <c r="L13" s="175"/>
      <c r="M13" s="175"/>
      <c r="N13" s="175"/>
      <c r="O13" s="175"/>
      <c r="P13" s="175"/>
    </row>
    <row r="14" spans="2:16" x14ac:dyDescent="0.3">
      <c r="B14" s="174"/>
      <c r="C14" s="174"/>
      <c r="D14" s="174"/>
      <c r="E14" s="174"/>
      <c r="F14" s="174"/>
    </row>
    <row r="15" spans="2:16" ht="13.8" customHeight="1" x14ac:dyDescent="0.3">
      <c r="B15" s="174"/>
      <c r="C15" s="174"/>
      <c r="D15" s="174"/>
      <c r="E15" s="174"/>
      <c r="F15" s="174"/>
      <c r="G15" s="174"/>
      <c r="H15" s="174"/>
      <c r="I15" s="174"/>
    </row>
    <row r="23" spans="2:9" x14ac:dyDescent="0.3">
      <c r="B23" s="174" t="s">
        <v>130</v>
      </c>
      <c r="C23" s="174"/>
      <c r="D23" s="174"/>
      <c r="E23" s="174"/>
      <c r="F23" s="174"/>
    </row>
    <row r="24" spans="2:9" ht="14.4" customHeight="1" x14ac:dyDescent="0.3">
      <c r="B24" s="174" t="s">
        <v>131</v>
      </c>
      <c r="C24" s="174"/>
      <c r="D24" s="174"/>
      <c r="E24" s="174"/>
      <c r="F24" s="174"/>
      <c r="G24" s="174"/>
      <c r="H24" s="174"/>
      <c r="I24" s="174"/>
    </row>
    <row r="25" spans="2:9" x14ac:dyDescent="0.3">
      <c r="B25" s="174"/>
      <c r="C25" s="174"/>
      <c r="D25" s="174"/>
      <c r="E25" s="174"/>
      <c r="F25" s="174"/>
      <c r="G25" s="174"/>
      <c r="H25" s="174"/>
      <c r="I25" s="174"/>
    </row>
    <row r="26" spans="2:9" x14ac:dyDescent="0.3">
      <c r="B26" s="174"/>
      <c r="C26" s="174"/>
      <c r="D26" s="174"/>
      <c r="E26" s="174"/>
      <c r="F26" s="174"/>
      <c r="G26" s="174"/>
      <c r="H26" s="174"/>
      <c r="I26" s="174"/>
    </row>
  </sheetData>
  <mergeCells count="5">
    <mergeCell ref="B23:F23"/>
    <mergeCell ref="B24:I26"/>
    <mergeCell ref="B3:P13"/>
    <mergeCell ref="B14:F14"/>
    <mergeCell ref="B15:I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39"/>
  <sheetViews>
    <sheetView showGridLines="0" zoomScale="80" zoomScaleNormal="80" workbookViewId="0"/>
  </sheetViews>
  <sheetFormatPr defaultRowHeight="13.8" x14ac:dyDescent="0.25"/>
  <cols>
    <col min="1" max="1" width="3.44140625" style="121" customWidth="1"/>
    <col min="2" max="2" width="15.77734375" style="121" customWidth="1"/>
    <col min="3" max="3" width="18" style="121" customWidth="1"/>
    <col min="4" max="4" width="17.88671875" style="121" customWidth="1"/>
    <col min="5" max="5" width="17.5546875" style="121" customWidth="1"/>
    <col min="6" max="6" width="17.6640625" style="121" customWidth="1"/>
    <col min="7" max="7" width="2.88671875" style="121" customWidth="1"/>
    <col min="8" max="8" width="10.88671875" style="121" customWidth="1"/>
    <col min="9" max="9" width="11" style="121" customWidth="1"/>
    <col min="10" max="10" width="16.5546875" style="121" customWidth="1"/>
    <col min="11" max="11" width="8.88671875" style="121" customWidth="1"/>
    <col min="12" max="12" width="1.77734375" style="121" customWidth="1"/>
    <col min="13" max="19" width="8.88671875" style="121"/>
    <col min="20" max="20" width="13.33203125" style="121" customWidth="1"/>
    <col min="21" max="16384" width="8.88671875" style="121"/>
  </cols>
  <sheetData>
    <row r="1" spans="2:11" ht="14.4" thickBot="1" x14ac:dyDescent="0.3">
      <c r="B1" s="137"/>
      <c r="C1" s="137"/>
      <c r="D1" s="137"/>
      <c r="E1" s="137"/>
      <c r="F1" s="137"/>
    </row>
    <row r="2" spans="2:11" ht="18" thickBot="1" x14ac:dyDescent="0.3">
      <c r="B2" s="176" t="s">
        <v>27</v>
      </c>
      <c r="C2" s="177"/>
      <c r="D2" s="177"/>
      <c r="E2" s="177"/>
      <c r="F2" s="178"/>
      <c r="H2" s="179" t="s">
        <v>28</v>
      </c>
      <c r="I2" s="180"/>
      <c r="J2" s="180"/>
      <c r="K2" s="181"/>
    </row>
    <row r="3" spans="2:11" ht="49.2" customHeight="1" thickBot="1" x14ac:dyDescent="0.3">
      <c r="B3" s="168" t="str">
        <f>"Concentration (e.g. µM)"</f>
        <v>Concentration (e.g. µM)</v>
      </c>
      <c r="C3" s="169" t="s">
        <v>128</v>
      </c>
      <c r="D3" s="169" t="s">
        <v>128</v>
      </c>
      <c r="E3" s="169" t="s">
        <v>128</v>
      </c>
      <c r="F3" s="170" t="s">
        <v>128</v>
      </c>
      <c r="G3" s="127"/>
      <c r="H3" s="168" t="s">
        <v>25</v>
      </c>
      <c r="I3" s="169" t="s">
        <v>26</v>
      </c>
      <c r="J3" s="169" t="s">
        <v>129</v>
      </c>
      <c r="K3" s="171" t="s">
        <v>24</v>
      </c>
    </row>
    <row r="4" spans="2:11" ht="14.4" thickTop="1" x14ac:dyDescent="0.25">
      <c r="B4" s="128">
        <v>0</v>
      </c>
      <c r="C4" s="129"/>
      <c r="D4" s="129"/>
      <c r="E4" s="129"/>
      <c r="F4" s="138"/>
      <c r="H4" s="128" t="str">
        <f ca="1" xml:space="preserve"> 'Curve Calculations'!AQ8</f>
        <v>-</v>
      </c>
      <c r="I4" s="129" t="str">
        <f ca="1" xml:space="preserve"> 'Curve Calculations'!AT8</f>
        <v>-</v>
      </c>
      <c r="J4" s="129" t="str">
        <f ca="1" xml:space="preserve"> 'Curve Calculations'!AX8</f>
        <v>-</v>
      </c>
      <c r="K4" s="130" t="str">
        <f ca="1" xml:space="preserve"> 'Curve Calculations'!AY8</f>
        <v>-</v>
      </c>
    </row>
    <row r="5" spans="2:11" x14ac:dyDescent="0.25">
      <c r="B5" s="131"/>
      <c r="C5" s="139"/>
      <c r="D5" s="132"/>
      <c r="E5" s="132"/>
      <c r="F5" s="140"/>
      <c r="G5" s="122"/>
      <c r="H5" s="131" t="str">
        <f ca="1" xml:space="preserve"> 'Curve Calculations'!AQ9</f>
        <v>-</v>
      </c>
      <c r="I5" s="132" t="str">
        <f ca="1" xml:space="preserve"> 'Curve Calculations'!AT9</f>
        <v>-</v>
      </c>
      <c r="J5" s="132" t="str">
        <f ca="1" xml:space="preserve"> 'Curve Calculations'!AX9</f>
        <v>-</v>
      </c>
      <c r="K5" s="133" t="str">
        <f ca="1" xml:space="preserve"> 'Curve Calculations'!AY9</f>
        <v>-</v>
      </c>
    </row>
    <row r="6" spans="2:11" x14ac:dyDescent="0.25">
      <c r="B6" s="131"/>
      <c r="C6" s="141"/>
      <c r="D6" s="132"/>
      <c r="E6" s="132"/>
      <c r="F6" s="140"/>
      <c r="G6" s="122"/>
      <c r="H6" s="131" t="str">
        <f ca="1" xml:space="preserve"> 'Curve Calculations'!AQ10</f>
        <v>-</v>
      </c>
      <c r="I6" s="132" t="str">
        <f ca="1" xml:space="preserve"> 'Curve Calculations'!AT10</f>
        <v>-</v>
      </c>
      <c r="J6" s="132" t="str">
        <f ca="1" xml:space="preserve"> 'Curve Calculations'!AX10</f>
        <v>-</v>
      </c>
      <c r="K6" s="133" t="str">
        <f ca="1" xml:space="preserve"> 'Curve Calculations'!AY10</f>
        <v>-</v>
      </c>
    </row>
    <row r="7" spans="2:11" x14ac:dyDescent="0.25">
      <c r="B7" s="131"/>
      <c r="C7" s="132"/>
      <c r="D7" s="132"/>
      <c r="E7" s="132"/>
      <c r="F7" s="140"/>
      <c r="G7" s="122"/>
      <c r="H7" s="131" t="str">
        <f ca="1" xml:space="preserve"> 'Curve Calculations'!AQ11</f>
        <v>-</v>
      </c>
      <c r="I7" s="132" t="str">
        <f ca="1" xml:space="preserve"> 'Curve Calculations'!AT11</f>
        <v>-</v>
      </c>
      <c r="J7" s="132" t="str">
        <f ca="1" xml:space="preserve"> 'Curve Calculations'!AX11</f>
        <v>-</v>
      </c>
      <c r="K7" s="133" t="str">
        <f ca="1" xml:space="preserve"> 'Curve Calculations'!AY11</f>
        <v>-</v>
      </c>
    </row>
    <row r="8" spans="2:11" x14ac:dyDescent="0.25">
      <c r="B8" s="131"/>
      <c r="C8" s="132"/>
      <c r="D8" s="132"/>
      <c r="E8" s="132"/>
      <c r="F8" s="140"/>
      <c r="G8" s="122"/>
      <c r="H8" s="131" t="str">
        <f ca="1" xml:space="preserve"> 'Curve Calculations'!AQ12</f>
        <v>-</v>
      </c>
      <c r="I8" s="132" t="str">
        <f ca="1" xml:space="preserve"> 'Curve Calculations'!AT12</f>
        <v>-</v>
      </c>
      <c r="J8" s="132" t="str">
        <f ca="1" xml:space="preserve"> 'Curve Calculations'!AX12</f>
        <v>-</v>
      </c>
      <c r="K8" s="133" t="str">
        <f ca="1" xml:space="preserve"> 'Curve Calculations'!AY12</f>
        <v>-</v>
      </c>
    </row>
    <row r="9" spans="2:11" x14ac:dyDescent="0.25">
      <c r="B9" s="131"/>
      <c r="C9" s="132"/>
      <c r="D9" s="132"/>
      <c r="E9" s="132"/>
      <c r="F9" s="140"/>
      <c r="G9" s="122"/>
      <c r="H9" s="131" t="str">
        <f ca="1" xml:space="preserve"> 'Curve Calculations'!AQ13</f>
        <v>-</v>
      </c>
      <c r="I9" s="132" t="str">
        <f ca="1" xml:space="preserve"> 'Curve Calculations'!AT13</f>
        <v>-</v>
      </c>
      <c r="J9" s="132" t="str">
        <f ca="1" xml:space="preserve"> 'Curve Calculations'!AX13</f>
        <v>-</v>
      </c>
      <c r="K9" s="133" t="str">
        <f ca="1" xml:space="preserve"> 'Curve Calculations'!AY13</f>
        <v>-</v>
      </c>
    </row>
    <row r="10" spans="2:11" x14ac:dyDescent="0.25">
      <c r="B10" s="131"/>
      <c r="C10" s="132"/>
      <c r="D10" s="132"/>
      <c r="E10" s="132"/>
      <c r="F10" s="140"/>
      <c r="G10" s="122"/>
      <c r="H10" s="131" t="str">
        <f ca="1" xml:space="preserve"> 'Curve Calculations'!AQ14</f>
        <v>-</v>
      </c>
      <c r="I10" s="132" t="str">
        <f ca="1" xml:space="preserve"> 'Curve Calculations'!AT14</f>
        <v>-</v>
      </c>
      <c r="J10" s="132" t="str">
        <f ca="1" xml:space="preserve"> 'Curve Calculations'!AX14</f>
        <v>-</v>
      </c>
      <c r="K10" s="133" t="str">
        <f ca="1" xml:space="preserve"> 'Curve Calculations'!AY14</f>
        <v>-</v>
      </c>
    </row>
    <row r="11" spans="2:11" x14ac:dyDescent="0.25">
      <c r="B11" s="131"/>
      <c r="C11" s="132"/>
      <c r="D11" s="132"/>
      <c r="E11" s="132"/>
      <c r="F11" s="140"/>
      <c r="G11" s="122"/>
      <c r="H11" s="131" t="str">
        <f ca="1" xml:space="preserve"> 'Curve Calculations'!AQ15</f>
        <v>-</v>
      </c>
      <c r="I11" s="132" t="str">
        <f ca="1" xml:space="preserve"> 'Curve Calculations'!AT15</f>
        <v>-</v>
      </c>
      <c r="J11" s="132" t="str">
        <f ca="1" xml:space="preserve"> 'Curve Calculations'!AX15</f>
        <v>-</v>
      </c>
      <c r="K11" s="133" t="str">
        <f ca="1" xml:space="preserve"> 'Curve Calculations'!AY15</f>
        <v>-</v>
      </c>
    </row>
    <row r="12" spans="2:11" x14ac:dyDescent="0.25">
      <c r="B12" s="131"/>
      <c r="C12" s="132"/>
      <c r="D12" s="132"/>
      <c r="E12" s="132"/>
      <c r="F12" s="140"/>
      <c r="G12" s="122"/>
      <c r="H12" s="131" t="str">
        <f ca="1" xml:space="preserve"> 'Curve Calculations'!AQ16</f>
        <v>-</v>
      </c>
      <c r="I12" s="132" t="str">
        <f ca="1" xml:space="preserve"> 'Curve Calculations'!AT16</f>
        <v>-</v>
      </c>
      <c r="J12" s="132" t="str">
        <f ca="1" xml:space="preserve"> 'Curve Calculations'!AX16</f>
        <v>-</v>
      </c>
      <c r="K12" s="133" t="str">
        <f ca="1" xml:space="preserve"> 'Curve Calculations'!AY16</f>
        <v>-</v>
      </c>
    </row>
    <row r="13" spans="2:11" x14ac:dyDescent="0.25">
      <c r="B13" s="131"/>
      <c r="C13" s="132"/>
      <c r="D13" s="132"/>
      <c r="E13" s="132"/>
      <c r="F13" s="140"/>
      <c r="G13" s="122"/>
      <c r="H13" s="131" t="str">
        <f ca="1" xml:space="preserve"> 'Curve Calculations'!AQ17</f>
        <v>-</v>
      </c>
      <c r="I13" s="132" t="str">
        <f ca="1" xml:space="preserve"> 'Curve Calculations'!AT17</f>
        <v>-</v>
      </c>
      <c r="J13" s="132" t="str">
        <f ca="1" xml:space="preserve"> 'Curve Calculations'!AX17</f>
        <v>-</v>
      </c>
      <c r="K13" s="133" t="str">
        <f ca="1" xml:space="preserve"> 'Curve Calculations'!AY17</f>
        <v>-</v>
      </c>
    </row>
    <row r="14" spans="2:11" x14ac:dyDescent="0.25">
      <c r="B14" s="131"/>
      <c r="C14" s="132"/>
      <c r="D14" s="132"/>
      <c r="E14" s="132"/>
      <c r="F14" s="140"/>
      <c r="G14" s="122"/>
      <c r="H14" s="131" t="str">
        <f ca="1" xml:space="preserve"> 'Curve Calculations'!AQ18</f>
        <v>-</v>
      </c>
      <c r="I14" s="132" t="str">
        <f ca="1" xml:space="preserve"> 'Curve Calculations'!AT18</f>
        <v>-</v>
      </c>
      <c r="J14" s="132" t="str">
        <f ca="1" xml:space="preserve"> 'Curve Calculations'!AX18</f>
        <v>-</v>
      </c>
      <c r="K14" s="133" t="str">
        <f ca="1" xml:space="preserve"> 'Curve Calculations'!AY18</f>
        <v>-</v>
      </c>
    </row>
    <row r="15" spans="2:11" x14ac:dyDescent="0.25">
      <c r="B15" s="131"/>
      <c r="C15" s="132"/>
      <c r="D15" s="132"/>
      <c r="E15" s="132"/>
      <c r="F15" s="140"/>
      <c r="G15" s="122"/>
      <c r="H15" s="131" t="str">
        <f ca="1" xml:space="preserve"> 'Curve Calculations'!AQ19</f>
        <v>-</v>
      </c>
      <c r="I15" s="132" t="str">
        <f ca="1" xml:space="preserve"> 'Curve Calculations'!AT19</f>
        <v>-</v>
      </c>
      <c r="J15" s="132" t="str">
        <f ca="1" xml:space="preserve"> 'Curve Calculations'!AX19</f>
        <v>-</v>
      </c>
      <c r="K15" s="133" t="str">
        <f ca="1" xml:space="preserve"> 'Curve Calculations'!AY19</f>
        <v>-</v>
      </c>
    </row>
    <row r="16" spans="2:11" x14ac:dyDescent="0.25">
      <c r="B16" s="131"/>
      <c r="C16" s="132"/>
      <c r="D16" s="132"/>
      <c r="E16" s="132"/>
      <c r="F16" s="140"/>
      <c r="G16" s="122"/>
      <c r="H16" s="131" t="str">
        <f ca="1" xml:space="preserve"> 'Curve Calculations'!AQ20</f>
        <v>-</v>
      </c>
      <c r="I16" s="132" t="str">
        <f ca="1" xml:space="preserve"> 'Curve Calculations'!AT20</f>
        <v>-</v>
      </c>
      <c r="J16" s="132" t="str">
        <f ca="1" xml:space="preserve"> 'Curve Calculations'!AX20</f>
        <v>-</v>
      </c>
      <c r="K16" s="133" t="str">
        <f ca="1" xml:space="preserve"> 'Curve Calculations'!AY20</f>
        <v>-</v>
      </c>
    </row>
    <row r="17" spans="1:13" x14ac:dyDescent="0.25">
      <c r="B17" s="131"/>
      <c r="C17" s="132"/>
      <c r="D17" s="132"/>
      <c r="E17" s="132"/>
      <c r="F17" s="140"/>
      <c r="G17" s="122"/>
      <c r="H17" s="131" t="str">
        <f ca="1" xml:space="preserve"> 'Curve Calculations'!AQ21</f>
        <v>-</v>
      </c>
      <c r="I17" s="132" t="str">
        <f ca="1" xml:space="preserve"> 'Curve Calculations'!AT21</f>
        <v>-</v>
      </c>
      <c r="J17" s="132" t="str">
        <f ca="1" xml:space="preserve"> 'Curve Calculations'!AX21</f>
        <v>-</v>
      </c>
      <c r="K17" s="133" t="str">
        <f ca="1" xml:space="preserve"> 'Curve Calculations'!AY21</f>
        <v>-</v>
      </c>
    </row>
    <row r="18" spans="1:13" x14ac:dyDescent="0.25">
      <c r="B18" s="131"/>
      <c r="C18" s="132"/>
      <c r="D18" s="132"/>
      <c r="E18" s="132"/>
      <c r="F18" s="140"/>
      <c r="G18" s="122"/>
      <c r="H18" s="131" t="str">
        <f ca="1" xml:space="preserve"> 'Curve Calculations'!AQ22</f>
        <v>-</v>
      </c>
      <c r="I18" s="132" t="str">
        <f ca="1" xml:space="preserve"> 'Curve Calculations'!AT22</f>
        <v>-</v>
      </c>
      <c r="J18" s="132" t="str">
        <f ca="1" xml:space="preserve"> 'Curve Calculations'!AX22</f>
        <v>-</v>
      </c>
      <c r="K18" s="133" t="str">
        <f ca="1" xml:space="preserve"> 'Curve Calculations'!AY22</f>
        <v>-</v>
      </c>
    </row>
    <row r="19" spans="1:13" x14ac:dyDescent="0.25">
      <c r="B19" s="131"/>
      <c r="C19" s="132"/>
      <c r="D19" s="132"/>
      <c r="E19" s="132"/>
      <c r="F19" s="140"/>
      <c r="G19" s="122"/>
      <c r="H19" s="131" t="str">
        <f ca="1" xml:space="preserve"> 'Curve Calculations'!AQ23</f>
        <v>-</v>
      </c>
      <c r="I19" s="132" t="str">
        <f ca="1" xml:space="preserve"> 'Curve Calculations'!AT23</f>
        <v>-</v>
      </c>
      <c r="J19" s="132" t="str">
        <f ca="1" xml:space="preserve"> 'Curve Calculations'!AX23</f>
        <v>-</v>
      </c>
      <c r="K19" s="133" t="str">
        <f ca="1" xml:space="preserve"> 'Curve Calculations'!AY23</f>
        <v>-</v>
      </c>
    </row>
    <row r="20" spans="1:13" ht="14.4" thickBot="1" x14ac:dyDescent="0.3">
      <c r="B20" s="134"/>
      <c r="C20" s="135"/>
      <c r="D20" s="135"/>
      <c r="E20" s="135"/>
      <c r="F20" s="142"/>
      <c r="G20" s="122"/>
      <c r="H20" s="134" t="str">
        <f ca="1" xml:space="preserve"> 'Curve Calculations'!AQ24</f>
        <v>-</v>
      </c>
      <c r="I20" s="135" t="str">
        <f ca="1" xml:space="preserve"> 'Curve Calculations'!AT24</f>
        <v>-</v>
      </c>
      <c r="J20" s="135" t="str">
        <f ca="1" xml:space="preserve"> 'Curve Calculations'!AX24</f>
        <v>-</v>
      </c>
      <c r="K20" s="136" t="str">
        <f ca="1" xml:space="preserve"> 'Curve Calculations'!AY24</f>
        <v>-</v>
      </c>
    </row>
    <row r="21" spans="1:13" ht="14.4" thickBot="1" x14ac:dyDescent="0.3">
      <c r="B21" s="143"/>
      <c r="C21" s="143"/>
      <c r="D21" s="143"/>
      <c r="E21" s="143"/>
      <c r="F21" s="143"/>
      <c r="G21" s="122"/>
    </row>
    <row r="22" spans="1:13" ht="22.8" x14ac:dyDescent="0.25">
      <c r="B22" s="192" t="s">
        <v>113</v>
      </c>
      <c r="C22" s="193"/>
      <c r="D22" s="193"/>
      <c r="E22" s="193"/>
      <c r="F22" s="194"/>
      <c r="G22" s="122"/>
    </row>
    <row r="23" spans="1:13" ht="15" x14ac:dyDescent="0.25">
      <c r="A23" s="123"/>
      <c r="B23" s="186" t="s">
        <v>114</v>
      </c>
      <c r="C23" s="187"/>
      <c r="D23" s="187"/>
      <c r="E23" s="187"/>
      <c r="F23" s="188"/>
      <c r="G23" s="122"/>
    </row>
    <row r="24" spans="1:13" ht="15.6" thickBot="1" x14ac:dyDescent="0.3">
      <c r="A24" s="123"/>
      <c r="B24" s="189" t="s">
        <v>115</v>
      </c>
      <c r="C24" s="190"/>
      <c r="D24" s="190"/>
      <c r="E24" s="190"/>
      <c r="F24" s="191"/>
      <c r="G24" s="122"/>
    </row>
    <row r="25" spans="1:13" x14ac:dyDescent="0.25">
      <c r="A25" s="123"/>
      <c r="B25" s="137"/>
      <c r="C25" s="137"/>
      <c r="D25" s="137"/>
      <c r="E25" s="137"/>
      <c r="F25" s="137"/>
      <c r="G25" s="122"/>
    </row>
    <row r="26" spans="1:13" x14ac:dyDescent="0.25">
      <c r="A26" s="123"/>
      <c r="B26" s="137"/>
      <c r="C26" s="137"/>
      <c r="D26" s="137"/>
      <c r="E26" s="137"/>
      <c r="F26" s="137"/>
    </row>
    <row r="27" spans="1:13" x14ac:dyDescent="0.25">
      <c r="A27" s="123"/>
      <c r="B27" s="185" t="s">
        <v>76</v>
      </c>
      <c r="C27" s="185"/>
      <c r="D27" s="185"/>
      <c r="E27" s="185"/>
      <c r="F27" s="185"/>
      <c r="G27" s="124">
        <v>24359.5</v>
      </c>
      <c r="H27" s="197" t="s">
        <v>76</v>
      </c>
      <c r="I27" s="198"/>
      <c r="J27" s="198"/>
      <c r="K27" s="198"/>
      <c r="L27" s="124"/>
      <c r="M27" s="124"/>
    </row>
    <row r="28" spans="1:13" x14ac:dyDescent="0.25">
      <c r="B28" s="182" t="s">
        <v>127</v>
      </c>
      <c r="C28" s="182"/>
      <c r="D28" s="182"/>
      <c r="E28" s="182"/>
      <c r="F28" s="182"/>
      <c r="G28" s="125"/>
      <c r="H28" s="199" t="s">
        <v>80</v>
      </c>
      <c r="I28" s="199"/>
      <c r="J28" s="199"/>
      <c r="K28" s="199"/>
      <c r="L28" s="124"/>
      <c r="M28" s="124"/>
    </row>
    <row r="29" spans="1:13" x14ac:dyDescent="0.25">
      <c r="B29" s="200" t="str">
        <f>"Varies by ±" &amp; TEXT('Curve Calculations'!AQ6*100, "00") &amp; "% of mean - still included in analysis"</f>
        <v>Varies by ±20% of mean - still included in analysis</v>
      </c>
      <c r="C29" s="200"/>
      <c r="D29" s="200"/>
      <c r="E29" s="200"/>
      <c r="F29" s="200"/>
      <c r="G29" s="125"/>
      <c r="J29" s="124"/>
      <c r="K29" s="124"/>
      <c r="L29" s="124"/>
      <c r="M29" s="124"/>
    </row>
    <row r="30" spans="1:13" x14ac:dyDescent="0.25">
      <c r="B30" s="184" t="s">
        <v>77</v>
      </c>
      <c r="C30" s="184"/>
      <c r="D30" s="184"/>
      <c r="E30" s="184"/>
      <c r="F30" s="184"/>
      <c r="G30" s="126"/>
      <c r="H30" s="124"/>
      <c r="I30" s="124"/>
      <c r="J30" s="124"/>
      <c r="K30" s="124"/>
      <c r="L30" s="124"/>
      <c r="M30" s="124"/>
    </row>
    <row r="31" spans="1:13" x14ac:dyDescent="0.25">
      <c r="B31" s="183" t="s">
        <v>78</v>
      </c>
      <c r="C31" s="183"/>
      <c r="D31" s="183"/>
      <c r="E31" s="183"/>
      <c r="F31" s="183"/>
      <c r="G31" s="126"/>
      <c r="H31" s="124"/>
      <c r="I31" s="124"/>
      <c r="J31" s="124"/>
      <c r="K31" s="124"/>
      <c r="L31" s="124"/>
      <c r="M31" s="124"/>
    </row>
    <row r="32" spans="1:13" x14ac:dyDescent="0.25">
      <c r="B32" s="196" t="s">
        <v>79</v>
      </c>
      <c r="C32" s="196"/>
      <c r="D32" s="196"/>
      <c r="E32" s="196"/>
      <c r="F32" s="196"/>
      <c r="G32" s="126"/>
    </row>
    <row r="34" spans="2:10" x14ac:dyDescent="0.25">
      <c r="B34" s="126"/>
      <c r="C34" s="126"/>
      <c r="D34" s="126"/>
      <c r="E34" s="126"/>
      <c r="F34" s="126"/>
    </row>
    <row r="35" spans="2:10" x14ac:dyDescent="0.25">
      <c r="B35" s="125"/>
      <c r="C35" s="125"/>
      <c r="D35" s="126"/>
      <c r="E35" s="126"/>
      <c r="F35" s="126"/>
    </row>
    <row r="36" spans="2:10" ht="14.4" customHeight="1" x14ac:dyDescent="0.25">
      <c r="B36" s="125"/>
      <c r="C36" s="125"/>
      <c r="D36" s="126"/>
      <c r="E36" s="126"/>
      <c r="F36" s="126"/>
    </row>
    <row r="37" spans="2:10" ht="13.8" customHeight="1" x14ac:dyDescent="0.3">
      <c r="B37" s="195" t="s">
        <v>130</v>
      </c>
      <c r="C37" s="195"/>
      <c r="D37" s="195"/>
      <c r="E37" s="195"/>
      <c r="F37" s="195"/>
      <c r="G37"/>
      <c r="H37"/>
      <c r="I37"/>
      <c r="J37"/>
    </row>
    <row r="38" spans="2:10" ht="13.8" customHeight="1" x14ac:dyDescent="0.25">
      <c r="B38" s="174" t="s">
        <v>133</v>
      </c>
      <c r="C38" s="174"/>
      <c r="D38" s="174"/>
      <c r="E38" s="174"/>
      <c r="F38" s="174"/>
      <c r="G38" s="174"/>
      <c r="H38" s="174"/>
      <c r="I38" s="174"/>
      <c r="J38" s="174"/>
    </row>
    <row r="39" spans="2:10" x14ac:dyDescent="0.25">
      <c r="B39" s="174"/>
      <c r="C39" s="174"/>
      <c r="D39" s="174"/>
      <c r="E39" s="174"/>
      <c r="F39" s="174"/>
      <c r="G39" s="174"/>
      <c r="H39" s="174"/>
      <c r="I39" s="174"/>
      <c r="J39" s="174"/>
    </row>
  </sheetData>
  <mergeCells count="15">
    <mergeCell ref="B37:F37"/>
    <mergeCell ref="B38:J39"/>
    <mergeCell ref="B32:F32"/>
    <mergeCell ref="H27:K27"/>
    <mergeCell ref="H28:K28"/>
    <mergeCell ref="B29:F29"/>
    <mergeCell ref="B2:F2"/>
    <mergeCell ref="H2:K2"/>
    <mergeCell ref="B28:F28"/>
    <mergeCell ref="B31:F31"/>
    <mergeCell ref="B30:F30"/>
    <mergeCell ref="B27:F27"/>
    <mergeCell ref="B23:F23"/>
    <mergeCell ref="B24:F24"/>
    <mergeCell ref="B22:F22"/>
  </mergeCells>
  <conditionalFormatting sqref="K4:K20">
    <cfRule type="expression" dxfId="25" priority="13">
      <formula>NOT(ISNUMBER(K4))</formula>
    </cfRule>
    <cfRule type="expression" dxfId="24" priority="15" stopIfTrue="1">
      <formula>OR(K4&lt;-0.05, K4&gt;0.05)</formula>
    </cfRule>
    <cfRule type="expression" dxfId="23" priority="16">
      <formula>ISNUMBER(K3)</formula>
    </cfRule>
  </conditionalFormatting>
  <conditionalFormatting sqref="B4:B20">
    <cfRule type="expression" dxfId="22" priority="7" stopIfTrue="1">
      <formula>B4&lt;0</formula>
    </cfRule>
  </conditionalFormatting>
  <conditionalFormatting sqref="B4:F20">
    <cfRule type="expression" dxfId="21" priority="25" stopIfTrue="1">
      <formula>AND(B4&lt;&gt;"-", NOT(ISNUMBER(B4)))</formula>
    </cfRule>
    <cfRule type="expression" dxfId="20" priority="28">
      <formula>TRUE</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stopIfTrue="1" id="{FC7A8DFB-AAE5-4580-8E7F-2787947AA9E5}">
            <xm:f>'Curve Calculations'!$B$27</xm:f>
            <x14:dxf>
              <fill>
                <patternFill>
                  <bgColor theme="9" tint="0.79998168889431442"/>
                </patternFill>
              </fill>
            </x14:dxf>
          </x14:cfRule>
          <x14:cfRule type="expression" priority="8" stopIfTrue="1" id="{00000000-000E-0000-0000-000010000000}">
            <xm:f>AND('Curve Calculations'!D8&lt;&gt;"-", 'Curve Calculations'!$AN8="-")</xm:f>
            <x14:dxf>
              <font>
                <b/>
                <i val="0"/>
                <color theme="0"/>
              </font>
              <fill>
                <patternFill>
                  <bgColor theme="2" tint="-0.24994659260841701"/>
                </patternFill>
              </fill>
            </x14:dxf>
          </x14:cfRule>
          <x14:cfRule type="expression" priority="10" stopIfTrue="1" id="{00000000-000E-0000-0000-000011000000}">
            <xm:f>AND('Curve Calculations'!D8&lt;'Curve Calculations'!$M$5, $B4 &lt;&gt; 0)</xm:f>
            <x14:dxf>
              <font>
                <b/>
                <i val="0"/>
                <color theme="0"/>
              </font>
              <fill>
                <patternFill>
                  <bgColor rgb="FFFF5050"/>
                </patternFill>
              </fill>
            </x14:dxf>
          </x14:cfRule>
          <xm:sqref>C4:F20</xm:sqref>
        </x14:conditionalFormatting>
        <x14:conditionalFormatting xmlns:xm="http://schemas.microsoft.com/office/excel/2006/main">
          <x14:cfRule type="expression" priority="26" stopIfTrue="1" id="{6A91F3DE-D204-4F02-BA30-EACDCC1B316C}">
            <xm:f>'Curve Calculations'!BC8</xm:f>
            <x14:dxf>
              <font>
                <b/>
                <i val="0"/>
                <color theme="1"/>
              </font>
              <fill>
                <patternFill>
                  <bgColor rgb="FFFFCCCC"/>
                </patternFill>
              </fill>
            </x14:dxf>
          </x14:cfRule>
          <xm:sqref>C4:F20</xm:sqref>
        </x14:conditionalFormatting>
        <x14:conditionalFormatting xmlns:xm="http://schemas.microsoft.com/office/excel/2006/main">
          <x14:cfRule type="expression" priority="6" stopIfTrue="1" id="{9FC2DCFD-14D5-4EE4-96B1-DAE8ACBE1C82}">
            <xm:f>AND('Curve Calculations'!$B$27, 'Curve Calculations'!C8&lt;&gt;0)</xm:f>
            <x14:dxf>
              <fill>
                <patternFill>
                  <bgColor theme="4" tint="0.79998168889431442"/>
                </patternFill>
              </fill>
            </x14:dxf>
          </x14:cfRule>
          <x14:cfRule type="expression" priority="27" stopIfTrue="1" id="{EB10663C-F012-4DBB-A310-2292DC05A8EC}">
            <xm:f>OR(AND('Curve Calculations'!AP8&lt;3, 'Curve Calculations'!AP8&gt;0), AND('Curve Calculations'!C8&lt;&gt;"-", 'Curve Calculations'!AP8=0))</xm:f>
            <x14:dxf>
              <font>
                <b/>
                <i val="0"/>
                <color theme="1"/>
              </font>
              <fill>
                <patternFill>
                  <bgColor theme="6" tint="0.79998168889431442"/>
                </patternFill>
              </fill>
            </x14:dxf>
          </x14:cfRule>
          <xm:sqref>B4:B20</xm:sqref>
        </x14:conditionalFormatting>
        <x14:conditionalFormatting xmlns:xm="http://schemas.microsoft.com/office/excel/2006/main">
          <x14:cfRule type="expression" priority="4" id="{B34DF2E3-9E6D-4C07-8EBF-93702AF9DAC0}">
            <xm:f>NOT('Curve Calculations'!$B$27)</xm:f>
            <x14:dxf>
              <font>
                <color theme="0"/>
              </font>
              <fill>
                <patternFill patternType="none">
                  <bgColor auto="1"/>
                </patternFill>
              </fill>
              <border>
                <left/>
                <right/>
                <top/>
                <bottom/>
              </border>
            </x14:dxf>
          </x14:cfRule>
          <xm:sqref>B22:F24</xm:sqref>
        </x14:conditionalFormatting>
        <x14:conditionalFormatting xmlns:xm="http://schemas.microsoft.com/office/excel/2006/main">
          <x14:cfRule type="expression" priority="3" id="{156148EC-0310-4F57-808C-3D53FA431879}">
            <xm:f>'Curve Calculations'!$B$27</xm:f>
            <x14:dxf>
              <font>
                <color theme="0"/>
              </font>
              <fill>
                <patternFill patternType="none">
                  <bgColor auto="1"/>
                </patternFill>
              </fill>
              <border>
                <left/>
                <right/>
                <top/>
                <bottom/>
              </border>
            </x14:dxf>
          </x14:cfRule>
          <xm:sqref>B27:F32</xm:sqref>
        </x14:conditionalFormatting>
        <x14:conditionalFormatting xmlns:xm="http://schemas.microsoft.com/office/excel/2006/main">
          <x14:cfRule type="expression" priority="2" id="{9296AE73-D1A4-4A2A-A673-569CF4354A39}">
            <xm:f>OR('Curve Calculations'!$B$27, 'Curve Calculations'!$AZ$27)</xm:f>
            <x14:dxf>
              <font>
                <color theme="0"/>
              </font>
              <fill>
                <patternFill patternType="none">
                  <bgColor auto="1"/>
                </patternFill>
              </fill>
              <border>
                <left/>
                <right/>
                <top/>
                <bottom/>
                <vertical/>
                <horizontal/>
              </border>
            </x14:dxf>
          </x14:cfRule>
          <xm:sqref>H27:K28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R33"/>
  <sheetViews>
    <sheetView showGridLines="0" zoomScaleNormal="100" workbookViewId="0"/>
  </sheetViews>
  <sheetFormatPr defaultRowHeight="13.8" x14ac:dyDescent="0.25"/>
  <cols>
    <col min="1" max="1" width="6.109375" style="137" customWidth="1"/>
    <col min="2" max="13" width="8.88671875" style="137"/>
    <col min="14" max="14" width="5.6640625" style="137" customWidth="1"/>
    <col min="15" max="17" width="8.88671875" style="137"/>
    <col min="18" max="18" width="13" style="137" customWidth="1"/>
    <col min="19" max="16384" width="8.88671875" style="137"/>
  </cols>
  <sheetData>
    <row r="2" spans="1:18" ht="14.4" thickBot="1" x14ac:dyDescent="0.3">
      <c r="B2" s="144">
        <v>1</v>
      </c>
      <c r="C2" s="144">
        <v>2</v>
      </c>
      <c r="D2" s="144">
        <v>3</v>
      </c>
      <c r="E2" s="144">
        <v>4</v>
      </c>
      <c r="F2" s="144">
        <v>5</v>
      </c>
      <c r="G2" s="144">
        <v>6</v>
      </c>
      <c r="H2" s="144">
        <v>7</v>
      </c>
      <c r="I2" s="144">
        <v>8</v>
      </c>
      <c r="J2" s="144">
        <v>9</v>
      </c>
      <c r="K2" s="144">
        <v>10</v>
      </c>
      <c r="L2" s="144">
        <v>11</v>
      </c>
      <c r="M2" s="144">
        <v>12</v>
      </c>
    </row>
    <row r="3" spans="1:18" x14ac:dyDescent="0.25">
      <c r="A3" s="144" t="s">
        <v>5</v>
      </c>
      <c r="B3" s="160"/>
      <c r="C3" s="161"/>
      <c r="D3" s="161"/>
      <c r="E3" s="161"/>
      <c r="F3" s="161"/>
      <c r="G3" s="161"/>
      <c r="H3" s="161"/>
      <c r="I3" s="161"/>
      <c r="J3" s="161"/>
      <c r="K3" s="161"/>
      <c r="L3" s="161"/>
      <c r="M3" s="162"/>
      <c r="N3" s="201" t="s">
        <v>14</v>
      </c>
    </row>
    <row r="4" spans="1:18" x14ac:dyDescent="0.25">
      <c r="A4" s="144" t="s">
        <v>6</v>
      </c>
      <c r="B4" s="163"/>
      <c r="C4" s="151"/>
      <c r="D4" s="151"/>
      <c r="E4" s="151"/>
      <c r="F4" s="151"/>
      <c r="G4" s="151"/>
      <c r="H4" s="151"/>
      <c r="I4" s="151"/>
      <c r="J4" s="151"/>
      <c r="K4" s="151"/>
      <c r="L4" s="151"/>
      <c r="M4" s="164"/>
      <c r="N4" s="201"/>
    </row>
    <row r="5" spans="1:18" x14ac:dyDescent="0.25">
      <c r="A5" s="144" t="s">
        <v>7</v>
      </c>
      <c r="B5" s="163"/>
      <c r="C5" s="151"/>
      <c r="D5" s="151"/>
      <c r="E5" s="151"/>
      <c r="F5" s="151"/>
      <c r="G5" s="151"/>
      <c r="H5" s="151"/>
      <c r="I5" s="151"/>
      <c r="J5" s="151"/>
      <c r="K5" s="151"/>
      <c r="L5" s="151"/>
      <c r="M5" s="164"/>
      <c r="N5" s="201"/>
    </row>
    <row r="6" spans="1:18" x14ac:dyDescent="0.25">
      <c r="A6" s="144" t="s">
        <v>8</v>
      </c>
      <c r="B6" s="163"/>
      <c r="C6" s="151"/>
      <c r="D6" s="151"/>
      <c r="E6" s="151"/>
      <c r="F6" s="151"/>
      <c r="G6" s="151"/>
      <c r="H6" s="151"/>
      <c r="I6" s="151"/>
      <c r="J6" s="151"/>
      <c r="K6" s="151"/>
      <c r="L6" s="151"/>
      <c r="M6" s="164"/>
      <c r="N6" s="201"/>
    </row>
    <row r="7" spans="1:18" x14ac:dyDescent="0.25">
      <c r="A7" s="144" t="s">
        <v>9</v>
      </c>
      <c r="B7" s="163"/>
      <c r="C7" s="151"/>
      <c r="D7" s="151"/>
      <c r="E7" s="151"/>
      <c r="F7" s="151"/>
      <c r="G7" s="151"/>
      <c r="H7" s="151"/>
      <c r="I7" s="151"/>
      <c r="J7" s="151"/>
      <c r="K7" s="151"/>
      <c r="L7" s="151"/>
      <c r="M7" s="164"/>
      <c r="N7" s="201"/>
    </row>
    <row r="8" spans="1:18" x14ac:dyDescent="0.25">
      <c r="A8" s="144" t="s">
        <v>10</v>
      </c>
      <c r="B8" s="163"/>
      <c r="C8" s="151"/>
      <c r="D8" s="151"/>
      <c r="E8" s="151"/>
      <c r="F8" s="151"/>
      <c r="G8" s="151"/>
      <c r="H8" s="151"/>
      <c r="I8" s="151"/>
      <c r="J8" s="151"/>
      <c r="K8" s="151"/>
      <c r="L8" s="151"/>
      <c r="M8" s="164"/>
      <c r="N8" s="201"/>
    </row>
    <row r="9" spans="1:18" x14ac:dyDescent="0.25">
      <c r="A9" s="144" t="s">
        <v>11</v>
      </c>
      <c r="B9" s="163"/>
      <c r="C9" s="151"/>
      <c r="D9" s="151"/>
      <c r="E9" s="151"/>
      <c r="F9" s="151"/>
      <c r="G9" s="151"/>
      <c r="H9" s="151"/>
      <c r="I9" s="151"/>
      <c r="J9" s="151"/>
      <c r="K9" s="151"/>
      <c r="L9" s="151"/>
      <c r="M9" s="164"/>
      <c r="N9" s="201"/>
    </row>
    <row r="10" spans="1:18" ht="14.4" thickBot="1" x14ac:dyDescent="0.3">
      <c r="A10" s="144" t="s">
        <v>12</v>
      </c>
      <c r="B10" s="165"/>
      <c r="C10" s="166"/>
      <c r="D10" s="166"/>
      <c r="E10" s="166"/>
      <c r="F10" s="166"/>
      <c r="G10" s="166"/>
      <c r="H10" s="166"/>
      <c r="I10" s="166"/>
      <c r="J10" s="166"/>
      <c r="K10" s="166"/>
      <c r="L10" s="166"/>
      <c r="M10" s="167"/>
      <c r="N10" s="201"/>
    </row>
    <row r="12" spans="1:18" ht="14.4" thickBot="1" x14ac:dyDescent="0.3">
      <c r="B12" s="144">
        <v>1</v>
      </c>
      <c r="C12" s="144">
        <v>2</v>
      </c>
      <c r="D12" s="144">
        <v>3</v>
      </c>
      <c r="E12" s="144">
        <v>4</v>
      </c>
      <c r="F12" s="144">
        <v>5</v>
      </c>
      <c r="G12" s="144">
        <v>6</v>
      </c>
      <c r="H12" s="144">
        <v>7</v>
      </c>
      <c r="I12" s="144">
        <v>8</v>
      </c>
      <c r="J12" s="144">
        <v>9</v>
      </c>
      <c r="K12" s="144">
        <v>10</v>
      </c>
      <c r="L12" s="144">
        <v>11</v>
      </c>
      <c r="M12" s="144">
        <v>12</v>
      </c>
      <c r="N12" s="145"/>
      <c r="O12" s="145"/>
      <c r="P12" s="145"/>
      <c r="Q12" s="145"/>
      <c r="R12" s="145"/>
    </row>
    <row r="13" spans="1:18" x14ac:dyDescent="0.25">
      <c r="A13" s="144" t="s">
        <v>5</v>
      </c>
      <c r="B13" s="152" t="str">
        <f ca="1" xml:space="preserve"> 'Measurement Calculations'!B13</f>
        <v>-</v>
      </c>
      <c r="C13" s="153" t="str">
        <f ca="1" xml:space="preserve"> 'Measurement Calculations'!C13</f>
        <v>-</v>
      </c>
      <c r="D13" s="153" t="str">
        <f ca="1" xml:space="preserve"> 'Measurement Calculations'!D13</f>
        <v>-</v>
      </c>
      <c r="E13" s="153" t="str">
        <f ca="1" xml:space="preserve"> 'Measurement Calculations'!E13</f>
        <v>-</v>
      </c>
      <c r="F13" s="153" t="str">
        <f ca="1" xml:space="preserve"> 'Measurement Calculations'!F13</f>
        <v>-</v>
      </c>
      <c r="G13" s="153" t="str">
        <f ca="1" xml:space="preserve"> 'Measurement Calculations'!G13</f>
        <v>-</v>
      </c>
      <c r="H13" s="153" t="str">
        <f ca="1" xml:space="preserve"> 'Measurement Calculations'!H13</f>
        <v>-</v>
      </c>
      <c r="I13" s="153" t="str">
        <f ca="1" xml:space="preserve"> 'Measurement Calculations'!I13</f>
        <v>-</v>
      </c>
      <c r="J13" s="153" t="str">
        <f ca="1" xml:space="preserve"> 'Measurement Calculations'!J13</f>
        <v>-</v>
      </c>
      <c r="K13" s="153" t="str">
        <f ca="1" xml:space="preserve"> 'Measurement Calculations'!K13</f>
        <v>-</v>
      </c>
      <c r="L13" s="153" t="str">
        <f ca="1" xml:space="preserve"> 'Measurement Calculations'!L13</f>
        <v>-</v>
      </c>
      <c r="M13" s="154" t="str">
        <f ca="1" xml:space="preserve"> 'Measurement Calculations'!M13</f>
        <v>-</v>
      </c>
      <c r="N13" s="201" t="s">
        <v>13</v>
      </c>
      <c r="O13" s="145"/>
      <c r="P13" s="146"/>
      <c r="Q13" s="146"/>
      <c r="R13" s="146"/>
    </row>
    <row r="14" spans="1:18" x14ac:dyDescent="0.25">
      <c r="A14" s="144" t="s">
        <v>6</v>
      </c>
      <c r="B14" s="155" t="str">
        <f ca="1" xml:space="preserve"> 'Measurement Calculations'!B14</f>
        <v>-</v>
      </c>
      <c r="C14" s="150" t="str">
        <f ca="1" xml:space="preserve"> 'Measurement Calculations'!C14</f>
        <v>-</v>
      </c>
      <c r="D14" s="150" t="str">
        <f ca="1" xml:space="preserve"> 'Measurement Calculations'!D14</f>
        <v>-</v>
      </c>
      <c r="E14" s="150" t="str">
        <f ca="1" xml:space="preserve"> 'Measurement Calculations'!E14</f>
        <v>-</v>
      </c>
      <c r="F14" s="150" t="str">
        <f ca="1" xml:space="preserve"> 'Measurement Calculations'!F14</f>
        <v>-</v>
      </c>
      <c r="G14" s="150" t="str">
        <f ca="1" xml:space="preserve"> 'Measurement Calculations'!G14</f>
        <v>-</v>
      </c>
      <c r="H14" s="150" t="str">
        <f ca="1" xml:space="preserve"> 'Measurement Calculations'!H14</f>
        <v>-</v>
      </c>
      <c r="I14" s="150" t="str">
        <f ca="1" xml:space="preserve"> 'Measurement Calculations'!I14</f>
        <v>-</v>
      </c>
      <c r="J14" s="150" t="str">
        <f ca="1" xml:space="preserve"> 'Measurement Calculations'!J14</f>
        <v>-</v>
      </c>
      <c r="K14" s="150" t="str">
        <f ca="1" xml:space="preserve"> 'Measurement Calculations'!K14</f>
        <v>-</v>
      </c>
      <c r="L14" s="150" t="str">
        <f ca="1" xml:space="preserve"> 'Measurement Calculations'!L14</f>
        <v>-</v>
      </c>
      <c r="M14" s="156" t="str">
        <f ca="1" xml:space="preserve"> 'Measurement Calculations'!M14</f>
        <v>-</v>
      </c>
      <c r="N14" s="201"/>
      <c r="O14" s="145"/>
      <c r="P14" s="147"/>
      <c r="Q14" s="147"/>
      <c r="R14" s="147"/>
    </row>
    <row r="15" spans="1:18" x14ac:dyDescent="0.25">
      <c r="A15" s="144" t="s">
        <v>7</v>
      </c>
      <c r="B15" s="155" t="str">
        <f ca="1" xml:space="preserve"> 'Measurement Calculations'!B15</f>
        <v>-</v>
      </c>
      <c r="C15" s="150" t="str">
        <f ca="1" xml:space="preserve"> 'Measurement Calculations'!C15</f>
        <v>-</v>
      </c>
      <c r="D15" s="150" t="str">
        <f ca="1" xml:space="preserve"> 'Measurement Calculations'!D15</f>
        <v>-</v>
      </c>
      <c r="E15" s="150" t="str">
        <f ca="1" xml:space="preserve"> 'Measurement Calculations'!E15</f>
        <v>-</v>
      </c>
      <c r="F15" s="150" t="str">
        <f ca="1" xml:space="preserve"> 'Measurement Calculations'!F15</f>
        <v>-</v>
      </c>
      <c r="G15" s="150" t="str">
        <f ca="1" xml:space="preserve"> 'Measurement Calculations'!G15</f>
        <v>-</v>
      </c>
      <c r="H15" s="150" t="str">
        <f ca="1" xml:space="preserve"> 'Measurement Calculations'!H15</f>
        <v>-</v>
      </c>
      <c r="I15" s="150" t="str">
        <f ca="1" xml:space="preserve"> 'Measurement Calculations'!I15</f>
        <v>-</v>
      </c>
      <c r="J15" s="150" t="str">
        <f ca="1" xml:space="preserve"> 'Measurement Calculations'!J15</f>
        <v>-</v>
      </c>
      <c r="K15" s="150" t="str">
        <f ca="1" xml:space="preserve"> 'Measurement Calculations'!K15</f>
        <v>-</v>
      </c>
      <c r="L15" s="150" t="str">
        <f ca="1" xml:space="preserve"> 'Measurement Calculations'!L15</f>
        <v>-</v>
      </c>
      <c r="M15" s="156" t="str">
        <f ca="1" xml:space="preserve"> 'Measurement Calculations'!M15</f>
        <v>-</v>
      </c>
      <c r="N15" s="201"/>
      <c r="O15" s="145"/>
      <c r="P15" s="147"/>
      <c r="Q15" s="147"/>
      <c r="R15" s="147"/>
    </row>
    <row r="16" spans="1:18" x14ac:dyDescent="0.25">
      <c r="A16" s="144" t="s">
        <v>8</v>
      </c>
      <c r="B16" s="155" t="str">
        <f ca="1" xml:space="preserve"> 'Measurement Calculations'!B16</f>
        <v>-</v>
      </c>
      <c r="C16" s="150" t="str">
        <f ca="1" xml:space="preserve"> 'Measurement Calculations'!C16</f>
        <v>-</v>
      </c>
      <c r="D16" s="150" t="str">
        <f ca="1" xml:space="preserve"> 'Measurement Calculations'!D16</f>
        <v>-</v>
      </c>
      <c r="E16" s="150" t="str">
        <f ca="1" xml:space="preserve"> 'Measurement Calculations'!E16</f>
        <v>-</v>
      </c>
      <c r="F16" s="150" t="str">
        <f ca="1" xml:space="preserve"> 'Measurement Calculations'!F16</f>
        <v>-</v>
      </c>
      <c r="G16" s="150" t="str">
        <f ca="1" xml:space="preserve"> 'Measurement Calculations'!G16</f>
        <v>-</v>
      </c>
      <c r="H16" s="150" t="str">
        <f ca="1" xml:space="preserve"> 'Measurement Calculations'!H16</f>
        <v>-</v>
      </c>
      <c r="I16" s="150" t="str">
        <f ca="1" xml:space="preserve"> 'Measurement Calculations'!I16</f>
        <v>-</v>
      </c>
      <c r="J16" s="150" t="str">
        <f ca="1" xml:space="preserve"> 'Measurement Calculations'!J16</f>
        <v>-</v>
      </c>
      <c r="K16" s="150" t="str">
        <f ca="1" xml:space="preserve"> 'Measurement Calculations'!K16</f>
        <v>-</v>
      </c>
      <c r="L16" s="150" t="str">
        <f ca="1" xml:space="preserve"> 'Measurement Calculations'!L16</f>
        <v>-</v>
      </c>
      <c r="M16" s="156" t="str">
        <f ca="1" xml:space="preserve"> 'Measurement Calculations'!M16</f>
        <v>-</v>
      </c>
      <c r="N16" s="201"/>
      <c r="O16" s="145"/>
      <c r="P16" s="147"/>
      <c r="Q16" s="147"/>
      <c r="R16" s="147"/>
    </row>
    <row r="17" spans="1:18" x14ac:dyDescent="0.25">
      <c r="A17" s="144" t="s">
        <v>9</v>
      </c>
      <c r="B17" s="155" t="str">
        <f ca="1" xml:space="preserve"> 'Measurement Calculations'!B17</f>
        <v>-</v>
      </c>
      <c r="C17" s="150" t="str">
        <f ca="1" xml:space="preserve"> 'Measurement Calculations'!C17</f>
        <v>-</v>
      </c>
      <c r="D17" s="150" t="str">
        <f ca="1" xml:space="preserve"> 'Measurement Calculations'!D17</f>
        <v>-</v>
      </c>
      <c r="E17" s="150" t="str">
        <f ca="1" xml:space="preserve"> 'Measurement Calculations'!E17</f>
        <v>-</v>
      </c>
      <c r="F17" s="150" t="str">
        <f ca="1" xml:space="preserve"> 'Measurement Calculations'!F17</f>
        <v>-</v>
      </c>
      <c r="G17" s="150" t="str">
        <f ca="1" xml:space="preserve"> 'Measurement Calculations'!G17</f>
        <v>-</v>
      </c>
      <c r="H17" s="150" t="str">
        <f ca="1" xml:space="preserve"> 'Measurement Calculations'!H17</f>
        <v>-</v>
      </c>
      <c r="I17" s="150" t="str">
        <f ca="1" xml:space="preserve"> 'Measurement Calculations'!I17</f>
        <v>-</v>
      </c>
      <c r="J17" s="150" t="str">
        <f ca="1" xml:space="preserve"> 'Measurement Calculations'!J17</f>
        <v>-</v>
      </c>
      <c r="K17" s="150" t="str">
        <f ca="1" xml:space="preserve"> 'Measurement Calculations'!K17</f>
        <v>-</v>
      </c>
      <c r="L17" s="150" t="str">
        <f ca="1" xml:space="preserve"> 'Measurement Calculations'!L17</f>
        <v>-</v>
      </c>
      <c r="M17" s="156" t="str">
        <f ca="1" xml:space="preserve"> 'Measurement Calculations'!M17</f>
        <v>-</v>
      </c>
      <c r="N17" s="201"/>
      <c r="O17" s="145"/>
      <c r="P17" s="145"/>
      <c r="Q17" s="145"/>
      <c r="R17" s="145"/>
    </row>
    <row r="18" spans="1:18" x14ac:dyDescent="0.25">
      <c r="A18" s="144" t="s">
        <v>10</v>
      </c>
      <c r="B18" s="155" t="str">
        <f ca="1" xml:space="preserve"> 'Measurement Calculations'!B18</f>
        <v>-</v>
      </c>
      <c r="C18" s="150" t="str">
        <f ca="1" xml:space="preserve"> 'Measurement Calculations'!C18</f>
        <v>-</v>
      </c>
      <c r="D18" s="150" t="str">
        <f ca="1" xml:space="preserve"> 'Measurement Calculations'!D18</f>
        <v>-</v>
      </c>
      <c r="E18" s="150" t="str">
        <f ca="1" xml:space="preserve"> 'Measurement Calculations'!E18</f>
        <v>-</v>
      </c>
      <c r="F18" s="150" t="str">
        <f ca="1" xml:space="preserve"> 'Measurement Calculations'!F18</f>
        <v>-</v>
      </c>
      <c r="G18" s="150" t="str">
        <f ca="1" xml:space="preserve"> 'Measurement Calculations'!G18</f>
        <v>-</v>
      </c>
      <c r="H18" s="150" t="str">
        <f ca="1" xml:space="preserve"> 'Measurement Calculations'!H18</f>
        <v>-</v>
      </c>
      <c r="I18" s="150" t="str">
        <f ca="1" xml:space="preserve"> 'Measurement Calculations'!I18</f>
        <v>-</v>
      </c>
      <c r="J18" s="150" t="str">
        <f ca="1" xml:space="preserve"> 'Measurement Calculations'!J18</f>
        <v>-</v>
      </c>
      <c r="K18" s="150" t="str">
        <f ca="1" xml:space="preserve"> 'Measurement Calculations'!K18</f>
        <v>-</v>
      </c>
      <c r="L18" s="150" t="str">
        <f ca="1" xml:space="preserve"> 'Measurement Calculations'!L18</f>
        <v>-</v>
      </c>
      <c r="M18" s="156" t="str">
        <f ca="1" xml:space="preserve"> 'Measurement Calculations'!M18</f>
        <v>-</v>
      </c>
      <c r="N18" s="201"/>
      <c r="O18" s="145"/>
      <c r="P18" s="145"/>
      <c r="Q18" s="145"/>
      <c r="R18" s="145"/>
    </row>
    <row r="19" spans="1:18" x14ac:dyDescent="0.25">
      <c r="A19" s="144" t="s">
        <v>11</v>
      </c>
      <c r="B19" s="155" t="str">
        <f ca="1" xml:space="preserve"> 'Measurement Calculations'!B19</f>
        <v>-</v>
      </c>
      <c r="C19" s="150" t="str">
        <f ca="1" xml:space="preserve"> 'Measurement Calculations'!C19</f>
        <v>-</v>
      </c>
      <c r="D19" s="150" t="str">
        <f ca="1" xml:space="preserve"> 'Measurement Calculations'!D19</f>
        <v>-</v>
      </c>
      <c r="E19" s="150" t="str">
        <f ca="1" xml:space="preserve"> 'Measurement Calculations'!E19</f>
        <v>-</v>
      </c>
      <c r="F19" s="150" t="str">
        <f ca="1" xml:space="preserve"> 'Measurement Calculations'!F19</f>
        <v>-</v>
      </c>
      <c r="G19" s="150" t="str">
        <f ca="1" xml:space="preserve"> 'Measurement Calculations'!G19</f>
        <v>-</v>
      </c>
      <c r="H19" s="150" t="str">
        <f ca="1" xml:space="preserve"> 'Measurement Calculations'!H19</f>
        <v>-</v>
      </c>
      <c r="I19" s="150" t="str">
        <f ca="1" xml:space="preserve"> 'Measurement Calculations'!I19</f>
        <v>-</v>
      </c>
      <c r="J19" s="150" t="str">
        <f ca="1" xml:space="preserve"> 'Measurement Calculations'!J19</f>
        <v>-</v>
      </c>
      <c r="K19" s="150" t="str">
        <f ca="1" xml:space="preserve"> 'Measurement Calculations'!K19</f>
        <v>-</v>
      </c>
      <c r="L19" s="150" t="str">
        <f ca="1" xml:space="preserve"> 'Measurement Calculations'!L19</f>
        <v>-</v>
      </c>
      <c r="M19" s="156" t="str">
        <f ca="1" xml:space="preserve"> 'Measurement Calculations'!M19</f>
        <v>-</v>
      </c>
      <c r="N19" s="201"/>
      <c r="O19" s="145"/>
    </row>
    <row r="20" spans="1:18" ht="14.4" thickBot="1" x14ac:dyDescent="0.3">
      <c r="A20" s="144" t="s">
        <v>12</v>
      </c>
      <c r="B20" s="157" t="str">
        <f ca="1" xml:space="preserve"> 'Measurement Calculations'!B20</f>
        <v>-</v>
      </c>
      <c r="C20" s="158" t="str">
        <f ca="1" xml:space="preserve"> 'Measurement Calculations'!C20</f>
        <v>-</v>
      </c>
      <c r="D20" s="158" t="str">
        <f ca="1" xml:space="preserve"> 'Measurement Calculations'!D20</f>
        <v>-</v>
      </c>
      <c r="E20" s="158" t="str">
        <f ca="1" xml:space="preserve"> 'Measurement Calculations'!E20</f>
        <v>-</v>
      </c>
      <c r="F20" s="158" t="str">
        <f ca="1" xml:space="preserve"> 'Measurement Calculations'!F20</f>
        <v>-</v>
      </c>
      <c r="G20" s="158" t="str">
        <f ca="1" xml:space="preserve"> 'Measurement Calculations'!G20</f>
        <v>-</v>
      </c>
      <c r="H20" s="158" t="str">
        <f ca="1" xml:space="preserve"> 'Measurement Calculations'!H20</f>
        <v>-</v>
      </c>
      <c r="I20" s="158" t="str">
        <f ca="1" xml:space="preserve"> 'Measurement Calculations'!I20</f>
        <v>-</v>
      </c>
      <c r="J20" s="158" t="str">
        <f ca="1" xml:space="preserve"> 'Measurement Calculations'!J20</f>
        <v>-</v>
      </c>
      <c r="K20" s="158" t="str">
        <f ca="1" xml:space="preserve"> 'Measurement Calculations'!K20</f>
        <v>-</v>
      </c>
      <c r="L20" s="158" t="str">
        <f ca="1" xml:space="preserve"> 'Measurement Calculations'!L20</f>
        <v>-</v>
      </c>
      <c r="M20" s="159" t="str">
        <f ca="1" xml:space="preserve"> 'Measurement Calculations'!M20</f>
        <v>-</v>
      </c>
      <c r="N20" s="201"/>
      <c r="O20" s="145"/>
    </row>
    <row r="21" spans="1:18" x14ac:dyDescent="0.25">
      <c r="A21" s="145"/>
      <c r="B21" s="147"/>
      <c r="C21" s="147"/>
      <c r="D21" s="147"/>
      <c r="E21" s="147"/>
      <c r="F21" s="147"/>
      <c r="G21" s="147"/>
      <c r="H21" s="147"/>
      <c r="I21" s="147"/>
      <c r="J21" s="147"/>
      <c r="K21" s="147"/>
      <c r="L21" s="147"/>
      <c r="M21" s="147"/>
      <c r="N21" s="145"/>
      <c r="O21" s="145"/>
    </row>
    <row r="22" spans="1:18" x14ac:dyDescent="0.25">
      <c r="A22" s="145"/>
      <c r="N22" s="145"/>
      <c r="O22" s="145"/>
    </row>
    <row r="23" spans="1:18" x14ac:dyDescent="0.25">
      <c r="A23" s="145"/>
      <c r="N23" s="145"/>
      <c r="O23" s="145"/>
    </row>
    <row r="25" spans="1:18" x14ac:dyDescent="0.25">
      <c r="B25" s="148"/>
      <c r="C25" s="148"/>
      <c r="D25" s="148"/>
      <c r="E25" s="148"/>
      <c r="F25" s="148"/>
      <c r="G25" s="148"/>
      <c r="H25" s="148"/>
      <c r="I25" s="148"/>
      <c r="J25" s="148"/>
      <c r="K25" s="148"/>
      <c r="L25" s="148"/>
      <c r="M25" s="148"/>
    </row>
    <row r="26" spans="1:18" x14ac:dyDescent="0.25">
      <c r="B26" s="148"/>
      <c r="C26" s="148"/>
      <c r="D26" s="148"/>
      <c r="E26" s="148"/>
      <c r="F26" s="148"/>
      <c r="G26" s="148"/>
      <c r="H26" s="148"/>
      <c r="I26" s="148"/>
      <c r="J26" s="148"/>
      <c r="K26" s="148"/>
      <c r="L26" s="148"/>
      <c r="M26" s="148"/>
    </row>
    <row r="27" spans="1:18" x14ac:dyDescent="0.25">
      <c r="B27" s="149"/>
      <c r="C27" s="149"/>
      <c r="D27" s="149"/>
      <c r="E27" s="149"/>
      <c r="F27" s="149"/>
      <c r="G27" s="149"/>
      <c r="H27" s="149"/>
      <c r="I27" s="149"/>
      <c r="J27" s="149"/>
      <c r="K27" s="149"/>
      <c r="L27" s="149"/>
      <c r="M27" s="149"/>
    </row>
    <row r="31" spans="1:18" ht="14.4" x14ac:dyDescent="0.3">
      <c r="B31" s="174" t="s">
        <v>130</v>
      </c>
      <c r="C31" s="174"/>
      <c r="D31" s="174"/>
      <c r="E31" s="174"/>
      <c r="F31" s="174"/>
      <c r="G31"/>
      <c r="H31"/>
      <c r="I31"/>
      <c r="J31"/>
    </row>
    <row r="32" spans="1:18" ht="13.8" customHeight="1" x14ac:dyDescent="0.25">
      <c r="B32" s="174" t="s">
        <v>131</v>
      </c>
      <c r="C32" s="174"/>
      <c r="D32" s="174"/>
      <c r="E32" s="174"/>
      <c r="F32" s="174"/>
      <c r="G32" s="174"/>
      <c r="H32" s="174"/>
      <c r="I32" s="174"/>
      <c r="J32" s="174"/>
      <c r="K32" s="174"/>
      <c r="L32" s="174"/>
      <c r="M32" s="174"/>
    </row>
    <row r="33" spans="2:13" x14ac:dyDescent="0.25">
      <c r="B33" s="174"/>
      <c r="C33" s="174"/>
      <c r="D33" s="174"/>
      <c r="E33" s="174"/>
      <c r="F33" s="174"/>
      <c r="G33" s="174"/>
      <c r="H33" s="174"/>
      <c r="I33" s="174"/>
      <c r="J33" s="174"/>
      <c r="K33" s="174"/>
      <c r="L33" s="174"/>
      <c r="M33" s="174"/>
    </row>
  </sheetData>
  <mergeCells count="4">
    <mergeCell ref="N3:N10"/>
    <mergeCell ref="N13:N20"/>
    <mergeCell ref="B31:F31"/>
    <mergeCell ref="B32:M33"/>
  </mergeCells>
  <conditionalFormatting sqref="R15:R16">
    <cfRule type="cellIs" dxfId="10" priority="4" operator="greaterThan">
      <formula>0</formula>
    </cfRule>
    <cfRule type="cellIs" dxfId="9" priority="5" operator="equal">
      <formula>"OR($R$14,$R$15)"</formula>
    </cfRule>
  </conditionalFormatting>
  <conditionalFormatting sqref="B13:M20">
    <cfRule type="expression" dxfId="8" priority="1" stopIfTrue="1">
      <formula>B13="-"</formula>
    </cfRule>
    <cfRule type="cellIs" dxfId="7" priority="3" operator="equal">
      <formula>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 operator="greaterThan" id="{24FC7B3D-89E7-42B7-A0AF-07C595254DF8}">
            <xm:f>'Measurement Calculations'!$Q$21</xm:f>
            <x14:dxf>
              <font>
                <color rgb="FF9C0006"/>
              </font>
              <fill>
                <patternFill>
                  <bgColor rgb="FFFFC7CE"/>
                </patternFill>
              </fill>
            </x14:dxf>
          </x14:cfRule>
          <xm:sqref>B13:M20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L146"/>
  <sheetViews>
    <sheetView topLeftCell="AQ1" zoomScale="66" workbookViewId="0">
      <selection activeCell="BD12" sqref="BD12"/>
    </sheetView>
  </sheetViews>
  <sheetFormatPr defaultRowHeight="14.4" x14ac:dyDescent="0.3"/>
  <cols>
    <col min="9" max="9" width="9.109375" customWidth="1"/>
    <col min="10" max="10" width="10" bestFit="1" customWidth="1"/>
    <col min="11" max="11" width="13.109375" bestFit="1" customWidth="1"/>
    <col min="12" max="12" width="18" bestFit="1" customWidth="1"/>
    <col min="13" max="13" width="10.33203125" bestFit="1" customWidth="1"/>
    <col min="14" max="14" width="12.6640625" bestFit="1" customWidth="1"/>
    <col min="15" max="15" width="12" bestFit="1" customWidth="1"/>
    <col min="16" max="16" width="12.6640625" bestFit="1" customWidth="1"/>
    <col min="17" max="17" width="13.6640625" bestFit="1" customWidth="1"/>
    <col min="18" max="18" width="9.109375" customWidth="1"/>
    <col min="19" max="19" width="18" bestFit="1" customWidth="1"/>
    <col min="20" max="36" width="9.109375" customWidth="1"/>
    <col min="39" max="42" width="9.33203125" bestFit="1" customWidth="1"/>
    <col min="43" max="43" width="10.109375" bestFit="1" customWidth="1"/>
    <col min="44" max="44" width="16.44140625" bestFit="1" customWidth="1"/>
    <col min="45" max="45" width="16.88671875" bestFit="1" customWidth="1"/>
    <col min="46" max="46" width="13.6640625" bestFit="1" customWidth="1"/>
    <col min="47" max="47" width="16" bestFit="1" customWidth="1"/>
    <col min="48" max="48" width="16.44140625" bestFit="1" customWidth="1"/>
    <col min="49" max="49" width="12" bestFit="1" customWidth="1"/>
    <col min="50" max="51" width="9.33203125" bestFit="1" customWidth="1"/>
    <col min="97" max="97" width="13.6640625" bestFit="1" customWidth="1"/>
    <col min="101" max="101" width="21.5546875" bestFit="1" customWidth="1"/>
    <col min="104" max="108" width="9.33203125" bestFit="1" customWidth="1"/>
    <col min="109" max="109" width="13.5546875" bestFit="1" customWidth="1"/>
    <col min="110" max="110" width="12.88671875" bestFit="1" customWidth="1"/>
    <col min="111" max="111" width="13.5546875" bestFit="1" customWidth="1"/>
    <col min="112" max="112" width="9.33203125" bestFit="1" customWidth="1"/>
    <col min="115" max="115" width="9.33203125" bestFit="1" customWidth="1"/>
    <col min="116" max="116" width="13.5546875" bestFit="1" customWidth="1"/>
  </cols>
  <sheetData>
    <row r="1" spans="2:116" x14ac:dyDescent="0.3">
      <c r="I1" s="6"/>
      <c r="J1" s="6"/>
      <c r="K1" s="6"/>
      <c r="L1" s="6"/>
      <c r="T1" s="222" t="s">
        <v>108</v>
      </c>
      <c r="U1" s="222"/>
      <c r="V1" s="222"/>
      <c r="W1" s="222"/>
      <c r="X1" s="222"/>
      <c r="Y1" s="222"/>
      <c r="Z1" s="222"/>
      <c r="AA1" s="222"/>
      <c r="AB1" s="222"/>
      <c r="AC1" s="222"/>
      <c r="AD1" s="222"/>
      <c r="AE1" s="222"/>
      <c r="AF1" s="222"/>
      <c r="AG1" s="222"/>
      <c r="AH1" s="222"/>
      <c r="AI1" s="222"/>
      <c r="AJ1" s="222"/>
    </row>
    <row r="2" spans="2:116" ht="15" thickBot="1" x14ac:dyDescent="0.35">
      <c r="I2" s="10"/>
      <c r="S2" s="54" t="s">
        <v>46</v>
      </c>
      <c r="T2" s="48">
        <v>0</v>
      </c>
      <c r="U2" s="49">
        <v>1</v>
      </c>
      <c r="V2" s="49">
        <v>2</v>
      </c>
      <c r="W2" s="49">
        <v>3</v>
      </c>
      <c r="X2" s="49">
        <v>4</v>
      </c>
      <c r="Y2" s="49">
        <v>5</v>
      </c>
      <c r="Z2" s="49">
        <v>6</v>
      </c>
      <c r="AA2" s="49">
        <v>7</v>
      </c>
      <c r="AB2" s="49">
        <v>8</v>
      </c>
      <c r="AC2" s="49">
        <v>9</v>
      </c>
      <c r="AD2" s="49">
        <v>10</v>
      </c>
      <c r="AE2" s="49">
        <v>11</v>
      </c>
      <c r="AF2" s="49">
        <v>12</v>
      </c>
      <c r="AG2" s="49">
        <v>13</v>
      </c>
      <c r="AH2" s="49">
        <v>14</v>
      </c>
      <c r="AI2" s="49">
        <v>15</v>
      </c>
      <c r="AJ2" s="50">
        <v>16</v>
      </c>
    </row>
    <row r="3" spans="2:116" ht="15" thickTop="1" x14ac:dyDescent="0.3">
      <c r="I3" s="10"/>
      <c r="S3" s="62" t="s">
        <v>49</v>
      </c>
      <c r="T3" s="75">
        <f ca="1">OFFSET($C$8, T2, 0)</f>
        <v>0</v>
      </c>
      <c r="U3" s="75" t="str">
        <f t="shared" ref="U3:AJ3" ca="1" si="0">OFFSET($C$8, U2, 0)</f>
        <v>-</v>
      </c>
      <c r="V3" s="75" t="str">
        <f t="shared" ca="1" si="0"/>
        <v>-</v>
      </c>
      <c r="W3" s="75" t="str">
        <f t="shared" ca="1" si="0"/>
        <v>-</v>
      </c>
      <c r="X3" s="75" t="str">
        <f t="shared" ca="1" si="0"/>
        <v>-</v>
      </c>
      <c r="Y3" s="75" t="str">
        <f t="shared" ca="1" si="0"/>
        <v>-</v>
      </c>
      <c r="Z3" s="75" t="str">
        <f t="shared" ca="1" si="0"/>
        <v>-</v>
      </c>
      <c r="AA3" s="75" t="str">
        <f t="shared" ca="1" si="0"/>
        <v>-</v>
      </c>
      <c r="AB3" s="75" t="str">
        <f t="shared" ca="1" si="0"/>
        <v>-</v>
      </c>
      <c r="AC3" s="75" t="str">
        <f t="shared" ca="1" si="0"/>
        <v>-</v>
      </c>
      <c r="AD3" s="75" t="str">
        <f t="shared" ca="1" si="0"/>
        <v>-</v>
      </c>
      <c r="AE3" s="75" t="str">
        <f t="shared" ca="1" si="0"/>
        <v>-</v>
      </c>
      <c r="AF3" s="75" t="str">
        <f t="shared" ca="1" si="0"/>
        <v>-</v>
      </c>
      <c r="AG3" s="75" t="str">
        <f t="shared" ca="1" si="0"/>
        <v>-</v>
      </c>
      <c r="AH3" s="75" t="str">
        <f t="shared" ca="1" si="0"/>
        <v>-</v>
      </c>
      <c r="AI3" s="75" t="str">
        <f t="shared" ca="1" si="0"/>
        <v>-</v>
      </c>
      <c r="AJ3" s="75" t="str">
        <f t="shared" ca="1" si="0"/>
        <v>-</v>
      </c>
      <c r="CS3" t="s">
        <v>124</v>
      </c>
      <c r="CT3" t="b">
        <f ca="1">COUNT(AO8:AO24)=2</f>
        <v>0</v>
      </c>
    </row>
    <row r="4" spans="2:116" x14ac:dyDescent="0.3">
      <c r="I4" s="6"/>
      <c r="M4" s="48" t="s">
        <v>55</v>
      </c>
      <c r="N4" s="49" t="s">
        <v>16</v>
      </c>
      <c r="O4" s="50" t="s">
        <v>54</v>
      </c>
      <c r="S4" s="62" t="s">
        <v>1</v>
      </c>
      <c r="T4" s="89" t="str">
        <f ca="1">IF(OR(T3="-",T6&lt;1), "-", AVERAGE(T8:T75))</f>
        <v>-</v>
      </c>
      <c r="U4" s="89" t="str">
        <f t="shared" ref="U4:AJ4" ca="1" si="1">IF(OR(U3="-",U6&lt;1), "-", AVERAGE(U8:U75))</f>
        <v>-</v>
      </c>
      <c r="V4" s="89" t="str">
        <f t="shared" ca="1" si="1"/>
        <v>-</v>
      </c>
      <c r="W4" s="89" t="str">
        <f t="shared" ca="1" si="1"/>
        <v>-</v>
      </c>
      <c r="X4" s="89" t="str">
        <f t="shared" ca="1" si="1"/>
        <v>-</v>
      </c>
      <c r="Y4" s="89" t="str">
        <f t="shared" ca="1" si="1"/>
        <v>-</v>
      </c>
      <c r="Z4" s="89" t="str">
        <f t="shared" ca="1" si="1"/>
        <v>-</v>
      </c>
      <c r="AA4" s="89" t="str">
        <f t="shared" ca="1" si="1"/>
        <v>-</v>
      </c>
      <c r="AB4" s="89" t="str">
        <f t="shared" ca="1" si="1"/>
        <v>-</v>
      </c>
      <c r="AC4" s="89" t="str">
        <f t="shared" ca="1" si="1"/>
        <v>-</v>
      </c>
      <c r="AD4" s="89" t="str">
        <f t="shared" ca="1" si="1"/>
        <v>-</v>
      </c>
      <c r="AE4" s="89" t="str">
        <f t="shared" ca="1" si="1"/>
        <v>-</v>
      </c>
      <c r="AF4" s="89" t="str">
        <f t="shared" ca="1" si="1"/>
        <v>-</v>
      </c>
      <c r="AG4" s="89" t="str">
        <f t="shared" ca="1" si="1"/>
        <v>-</v>
      </c>
      <c r="AH4" s="89" t="str">
        <f t="shared" ca="1" si="1"/>
        <v>-</v>
      </c>
      <c r="AI4" s="89" t="str">
        <f t="shared" ca="1" si="1"/>
        <v>-</v>
      </c>
      <c r="AJ4" s="89" t="str">
        <f t="shared" ca="1" si="1"/>
        <v>-</v>
      </c>
      <c r="CS4" t="s">
        <v>16</v>
      </c>
      <c r="CT4" t="e">
        <f ca="1">IF(CT3, SLOPE(CT9:CT25,CS9:CS25), NA())</f>
        <v>#N/A</v>
      </c>
    </row>
    <row r="5" spans="2:116" x14ac:dyDescent="0.3">
      <c r="B5" t="s">
        <v>110</v>
      </c>
      <c r="I5" s="6"/>
      <c r="M5" s="51" t="e">
        <f ca="1">IFERROR(AVERAGEIF($L$8:$L$75,"=0",$M$8:$M$75),NA())</f>
        <v>#N/A</v>
      </c>
      <c r="N5" s="52" t="e">
        <f ca="1">SLOPE($O$8:$O$75, $N$8:$N$75 )</f>
        <v>#DIV/0!</v>
      </c>
      <c r="O5" s="53" t="e">
        <f ca="1">INTERCEPT($O$8:$O$75, $N$8:$N$75 )</f>
        <v>#DIV/0!</v>
      </c>
      <c r="S5" s="62" t="s">
        <v>32</v>
      </c>
      <c r="T5" s="88" t="str">
        <f t="shared" ref="T5:AJ5" ca="1" si="2">IF(T3="-", "-", IF(COUNT(T8:T75)&lt;2, "-", _xlfn.STDEV.S(T8:T75)))</f>
        <v>-</v>
      </c>
      <c r="U5" s="88" t="str">
        <f t="shared" ca="1" si="2"/>
        <v>-</v>
      </c>
      <c r="V5" s="88" t="str">
        <f t="shared" ca="1" si="2"/>
        <v>-</v>
      </c>
      <c r="W5" s="88" t="str">
        <f t="shared" ca="1" si="2"/>
        <v>-</v>
      </c>
      <c r="X5" s="88" t="str">
        <f t="shared" ca="1" si="2"/>
        <v>-</v>
      </c>
      <c r="Y5" s="88" t="str">
        <f t="shared" ca="1" si="2"/>
        <v>-</v>
      </c>
      <c r="Z5" s="88" t="str">
        <f t="shared" ca="1" si="2"/>
        <v>-</v>
      </c>
      <c r="AA5" s="88" t="str">
        <f t="shared" ca="1" si="2"/>
        <v>-</v>
      </c>
      <c r="AB5" s="88" t="str">
        <f t="shared" ca="1" si="2"/>
        <v>-</v>
      </c>
      <c r="AC5" s="88" t="str">
        <f t="shared" ca="1" si="2"/>
        <v>-</v>
      </c>
      <c r="AD5" s="88" t="str">
        <f t="shared" ca="1" si="2"/>
        <v>-</v>
      </c>
      <c r="AE5" s="88" t="str">
        <f t="shared" ca="1" si="2"/>
        <v>-</v>
      </c>
      <c r="AF5" s="88" t="str">
        <f t="shared" ca="1" si="2"/>
        <v>-</v>
      </c>
      <c r="AG5" s="88" t="str">
        <f t="shared" ca="1" si="2"/>
        <v>-</v>
      </c>
      <c r="AH5" s="88" t="str">
        <f t="shared" ca="1" si="2"/>
        <v>-</v>
      </c>
      <c r="AI5" s="88" t="str">
        <f t="shared" ca="1" si="2"/>
        <v>-</v>
      </c>
      <c r="AJ5" s="88" t="str">
        <f t="shared" ca="1" si="2"/>
        <v>-</v>
      </c>
      <c r="AO5" t="s">
        <v>45</v>
      </c>
      <c r="AQ5" s="67" t="s">
        <v>67</v>
      </c>
      <c r="AT5" s="67" t="s">
        <v>68</v>
      </c>
      <c r="BT5" s="221" t="s">
        <v>107</v>
      </c>
      <c r="BU5" s="221"/>
      <c r="BV5" s="221"/>
      <c r="BW5" s="221"/>
      <c r="BX5" s="221"/>
      <c r="BY5" s="221"/>
      <c r="BZ5" s="221"/>
      <c r="CA5" s="221"/>
      <c r="CB5" s="221"/>
      <c r="CC5" s="221"/>
      <c r="CD5" s="221"/>
      <c r="CE5" s="221"/>
      <c r="CF5" s="221"/>
      <c r="CG5" s="221"/>
      <c r="CH5" s="221"/>
      <c r="CI5" s="221"/>
      <c r="CJ5" s="221"/>
      <c r="CS5" t="s">
        <v>125</v>
      </c>
      <c r="CT5" t="e">
        <f ca="1">IF(CT3, INTERCEPT(CT9:CT25,CS9:CS25), NA())</f>
        <v>#N/A</v>
      </c>
      <c r="CZ5" s="207" t="s">
        <v>106</v>
      </c>
      <c r="DA5" s="208"/>
      <c r="DB5" s="208"/>
      <c r="DC5" s="208"/>
      <c r="DD5" s="208"/>
      <c r="DE5" s="208"/>
      <c r="DF5" s="208"/>
      <c r="DG5" s="208"/>
      <c r="DH5" s="208"/>
      <c r="DI5" s="208"/>
      <c r="DJ5" s="208"/>
      <c r="DK5" s="208"/>
      <c r="DL5" s="209"/>
    </row>
    <row r="6" spans="2:116" ht="15" thickBot="1" x14ac:dyDescent="0.35">
      <c r="C6" t="s">
        <v>0</v>
      </c>
      <c r="D6" t="s">
        <v>81</v>
      </c>
      <c r="E6" t="s">
        <v>82</v>
      </c>
      <c r="F6" t="s">
        <v>83</v>
      </c>
      <c r="G6" t="s">
        <v>84</v>
      </c>
      <c r="I6" s="6"/>
      <c r="J6" s="118" t="s">
        <v>109</v>
      </c>
      <c r="S6" s="62" t="s">
        <v>45</v>
      </c>
      <c r="T6" s="91">
        <f ca="1">COUNT(T8:T75)</f>
        <v>0</v>
      </c>
      <c r="U6" s="91">
        <f t="shared" ref="U6:AJ6" ca="1" si="3">COUNT(U8:U75)</f>
        <v>0</v>
      </c>
      <c r="V6" s="91">
        <f t="shared" ca="1" si="3"/>
        <v>0</v>
      </c>
      <c r="W6" s="91">
        <f t="shared" ca="1" si="3"/>
        <v>0</v>
      </c>
      <c r="X6" s="91">
        <f t="shared" ca="1" si="3"/>
        <v>0</v>
      </c>
      <c r="Y6" s="91">
        <f t="shared" ca="1" si="3"/>
        <v>0</v>
      </c>
      <c r="Z6" s="91">
        <f t="shared" ca="1" si="3"/>
        <v>0</v>
      </c>
      <c r="AA6" s="91">
        <f t="shared" ca="1" si="3"/>
        <v>0</v>
      </c>
      <c r="AB6" s="91">
        <f t="shared" ca="1" si="3"/>
        <v>0</v>
      </c>
      <c r="AC6" s="91">
        <f t="shared" ca="1" si="3"/>
        <v>0</v>
      </c>
      <c r="AD6" s="91">
        <f t="shared" ca="1" si="3"/>
        <v>0</v>
      </c>
      <c r="AE6" s="91">
        <f t="shared" ca="1" si="3"/>
        <v>0</v>
      </c>
      <c r="AF6" s="91">
        <f t="shared" ca="1" si="3"/>
        <v>0</v>
      </c>
      <c r="AG6" s="91">
        <f t="shared" ca="1" si="3"/>
        <v>0</v>
      </c>
      <c r="AH6" s="91">
        <f t="shared" ca="1" si="3"/>
        <v>0</v>
      </c>
      <c r="AI6" s="91">
        <f t="shared" ca="1" si="3"/>
        <v>0</v>
      </c>
      <c r="AJ6" s="91">
        <f t="shared" ca="1" si="3"/>
        <v>0</v>
      </c>
      <c r="AO6">
        <f ca="1">COUNT(AO8:AO24)</f>
        <v>0</v>
      </c>
      <c r="AQ6" s="68">
        <v>0.2</v>
      </c>
      <c r="AT6" s="69">
        <v>1</v>
      </c>
      <c r="BB6" s="207" t="s">
        <v>65</v>
      </c>
      <c r="BC6" s="208"/>
      <c r="BD6" s="208"/>
      <c r="BE6" s="208"/>
      <c r="BF6" s="209"/>
      <c r="BG6" s="67"/>
      <c r="BH6" s="207" t="s">
        <v>66</v>
      </c>
      <c r="BI6" s="208"/>
      <c r="BJ6" s="208"/>
      <c r="BK6" s="208"/>
      <c r="BL6" s="209"/>
      <c r="BO6" s="221" t="s">
        <v>104</v>
      </c>
      <c r="BP6" s="221"/>
      <c r="BQ6" s="221"/>
      <c r="BS6" t="s">
        <v>85</v>
      </c>
      <c r="BT6" s="73">
        <v>0</v>
      </c>
      <c r="BU6" s="73">
        <v>1</v>
      </c>
      <c r="BV6" s="73">
        <v>2</v>
      </c>
      <c r="BW6" s="73">
        <v>3</v>
      </c>
      <c r="BX6" s="73">
        <v>4</v>
      </c>
      <c r="BY6" s="73">
        <v>5</v>
      </c>
      <c r="BZ6" s="73">
        <v>6</v>
      </c>
      <c r="CA6" s="73">
        <v>7</v>
      </c>
      <c r="CB6" s="73">
        <v>8</v>
      </c>
      <c r="CC6" s="73">
        <v>9</v>
      </c>
      <c r="CD6" s="73">
        <v>10</v>
      </c>
      <c r="CE6" s="73">
        <v>11</v>
      </c>
      <c r="CF6" s="73">
        <v>12</v>
      </c>
      <c r="CG6" s="73">
        <v>13</v>
      </c>
      <c r="CH6" s="73">
        <v>14</v>
      </c>
      <c r="CI6" s="73">
        <v>15</v>
      </c>
      <c r="CJ6" s="73">
        <v>16</v>
      </c>
      <c r="CM6" s="221" t="s">
        <v>103</v>
      </c>
      <c r="CN6" s="221"/>
      <c r="CO6" s="221"/>
      <c r="CP6" s="221"/>
      <c r="CZ6" s="71">
        <f t="shared" ref="CZ6:DG6" ca="1" si="4">SUM(CZ8:CZ75)</f>
        <v>0</v>
      </c>
      <c r="DA6" s="72">
        <f t="shared" ca="1" si="4"/>
        <v>0</v>
      </c>
      <c r="DB6" s="72">
        <f t="shared" ca="1" si="4"/>
        <v>0</v>
      </c>
      <c r="DC6" s="72">
        <f t="shared" ca="1" si="4"/>
        <v>0</v>
      </c>
      <c r="DD6" s="72">
        <f t="shared" ca="1" si="4"/>
        <v>0</v>
      </c>
      <c r="DE6" s="72">
        <f t="shared" ca="1" si="4"/>
        <v>0</v>
      </c>
      <c r="DF6" s="72">
        <f t="shared" ca="1" si="4"/>
        <v>0</v>
      </c>
      <c r="DG6" s="72">
        <f t="shared" ca="1" si="4"/>
        <v>0</v>
      </c>
      <c r="DH6" s="72">
        <f ca="1">SUM(DH8:DH75)</f>
        <v>0</v>
      </c>
      <c r="DI6" s="6"/>
      <c r="DJ6" s="48" t="s">
        <v>44</v>
      </c>
      <c r="DK6" s="49"/>
      <c r="DL6" s="50"/>
    </row>
    <row r="7" spans="2:116" ht="15" thickBot="1" x14ac:dyDescent="0.35">
      <c r="B7" s="74"/>
      <c r="C7" s="74">
        <v>0</v>
      </c>
      <c r="D7" s="67">
        <v>1</v>
      </c>
      <c r="E7" s="67">
        <v>2</v>
      </c>
      <c r="F7" s="67">
        <v>3</v>
      </c>
      <c r="G7" s="67">
        <v>4</v>
      </c>
      <c r="I7" s="6"/>
      <c r="J7" s="48" t="s">
        <v>46</v>
      </c>
      <c r="K7" s="49" t="s">
        <v>47</v>
      </c>
      <c r="L7" s="49" t="s">
        <v>49</v>
      </c>
      <c r="M7" s="49" t="s">
        <v>48</v>
      </c>
      <c r="N7" s="49" t="s">
        <v>50</v>
      </c>
      <c r="O7" s="49" t="s">
        <v>51</v>
      </c>
      <c r="P7" s="49" t="s">
        <v>52</v>
      </c>
      <c r="Q7" s="50" t="s">
        <v>53</v>
      </c>
      <c r="S7" s="62"/>
      <c r="T7" s="6"/>
      <c r="U7" s="6"/>
      <c r="V7" s="6"/>
      <c r="W7" s="6"/>
      <c r="X7" s="6"/>
      <c r="Y7" s="6"/>
      <c r="Z7" s="6"/>
      <c r="AA7" s="6"/>
      <c r="AB7" s="6"/>
      <c r="AC7" s="6"/>
      <c r="AD7" s="6"/>
      <c r="AE7" s="6"/>
      <c r="AF7" s="6"/>
      <c r="AG7" s="6"/>
      <c r="AH7" s="6"/>
      <c r="AI7" s="6"/>
      <c r="AJ7" s="63"/>
      <c r="AM7" s="112" t="s">
        <v>46</v>
      </c>
      <c r="AN7" s="112" t="s">
        <v>49</v>
      </c>
      <c r="AO7" s="112" t="s">
        <v>56</v>
      </c>
      <c r="AP7" s="112" t="s">
        <v>45</v>
      </c>
      <c r="AQ7" s="112" t="s">
        <v>1</v>
      </c>
      <c r="AR7" s="112" t="s">
        <v>61</v>
      </c>
      <c r="AS7" s="112" t="s">
        <v>62</v>
      </c>
      <c r="AT7" s="112" t="s">
        <v>32</v>
      </c>
      <c r="AU7" s="112" t="s">
        <v>63</v>
      </c>
      <c r="AV7" s="112" t="s">
        <v>64</v>
      </c>
      <c r="AW7" s="112" t="s">
        <v>60</v>
      </c>
      <c r="AX7" s="116" t="s">
        <v>57</v>
      </c>
      <c r="AY7" s="116" t="s">
        <v>24</v>
      </c>
      <c r="BB7" s="62"/>
      <c r="BC7" s="6">
        <v>1</v>
      </c>
      <c r="BD7" s="6">
        <v>2</v>
      </c>
      <c r="BE7" s="6">
        <v>3</v>
      </c>
      <c r="BF7" s="6">
        <v>4</v>
      </c>
      <c r="BG7" s="70"/>
      <c r="BH7" s="6"/>
      <c r="BI7" s="6">
        <v>1</v>
      </c>
      <c r="BJ7" s="6">
        <v>2</v>
      </c>
      <c r="BK7" s="6">
        <v>3</v>
      </c>
      <c r="BL7" s="63">
        <v>4</v>
      </c>
      <c r="BO7" s="74" t="s">
        <v>69</v>
      </c>
      <c r="BP7" s="74" t="s">
        <v>70</v>
      </c>
      <c r="BQ7" s="74" t="s">
        <v>71</v>
      </c>
      <c r="BS7" t="s">
        <v>105</v>
      </c>
      <c r="BT7" s="75">
        <v>0</v>
      </c>
      <c r="BU7" s="75" t="str">
        <f t="shared" ref="BU7:CJ7" ca="1" si="5">IF(MIN(BU8:BU24)=0, "-", MIN(BU8:BU24))</f>
        <v>-</v>
      </c>
      <c r="BV7" s="75" t="str">
        <f t="shared" ca="1" si="5"/>
        <v>-</v>
      </c>
      <c r="BW7" s="75" t="str">
        <f t="shared" ca="1" si="5"/>
        <v>-</v>
      </c>
      <c r="BX7" s="75" t="str">
        <f t="shared" ca="1" si="5"/>
        <v>-</v>
      </c>
      <c r="BY7" s="75" t="str">
        <f t="shared" ca="1" si="5"/>
        <v>-</v>
      </c>
      <c r="BZ7" s="75" t="str">
        <f t="shared" ca="1" si="5"/>
        <v>-</v>
      </c>
      <c r="CA7" s="75" t="str">
        <f t="shared" ca="1" si="5"/>
        <v>-</v>
      </c>
      <c r="CB7" s="75" t="str">
        <f t="shared" ca="1" si="5"/>
        <v>-</v>
      </c>
      <c r="CC7" s="75" t="str">
        <f t="shared" ca="1" si="5"/>
        <v>-</v>
      </c>
      <c r="CD7" s="75" t="str">
        <f t="shared" ca="1" si="5"/>
        <v>-</v>
      </c>
      <c r="CE7" s="75" t="str">
        <f t="shared" ca="1" si="5"/>
        <v>-</v>
      </c>
      <c r="CF7" s="75" t="str">
        <f t="shared" ca="1" si="5"/>
        <v>-</v>
      </c>
      <c r="CG7" s="75" t="str">
        <f t="shared" ca="1" si="5"/>
        <v>-</v>
      </c>
      <c r="CH7" s="75" t="str">
        <f t="shared" ca="1" si="5"/>
        <v>-</v>
      </c>
      <c r="CI7" s="75" t="str">
        <f t="shared" ca="1" si="5"/>
        <v>-</v>
      </c>
      <c r="CJ7" s="75" t="str">
        <f t="shared" ca="1" si="5"/>
        <v>-</v>
      </c>
      <c r="CL7" t="s">
        <v>85</v>
      </c>
      <c r="CM7" s="74" t="s">
        <v>72</v>
      </c>
      <c r="CN7" s="74" t="s">
        <v>73</v>
      </c>
      <c r="CO7" s="74" t="s">
        <v>74</v>
      </c>
      <c r="CP7" s="74" t="s">
        <v>75</v>
      </c>
      <c r="CS7" s="210" t="s">
        <v>123</v>
      </c>
      <c r="CT7" s="211"/>
      <c r="CU7" s="211"/>
      <c r="CV7" s="211"/>
      <c r="CW7" s="212"/>
      <c r="CZ7" s="54" t="s">
        <v>39</v>
      </c>
      <c r="DA7" s="55" t="s">
        <v>40</v>
      </c>
      <c r="DB7" s="55" t="s">
        <v>41</v>
      </c>
      <c r="DC7" s="55" t="s">
        <v>35</v>
      </c>
      <c r="DD7" s="55" t="s">
        <v>36</v>
      </c>
      <c r="DE7" s="55" t="s">
        <v>37</v>
      </c>
      <c r="DF7" s="55" t="s">
        <v>38</v>
      </c>
      <c r="DG7" s="55" t="s">
        <v>42</v>
      </c>
      <c r="DH7" s="56" t="s">
        <v>43</v>
      </c>
      <c r="DI7" s="6"/>
      <c r="DJ7" s="62" t="s">
        <v>59</v>
      </c>
      <c r="DK7" s="6" t="s">
        <v>20</v>
      </c>
      <c r="DL7" s="63" t="s">
        <v>58</v>
      </c>
    </row>
    <row r="8" spans="2:116" ht="15.6" thickTop="1" thickBot="1" x14ac:dyDescent="0.35">
      <c r="B8" s="74">
        <v>0</v>
      </c>
      <c r="C8" s="75">
        <f>IF(OR( ISBLANK('Standard Curve'!B4), NOT(ISNUMBER('Standard Curve'!B4)), 'Standard Curve'!B4&lt;0), "-", 'Standard Curve'!B4)</f>
        <v>0</v>
      </c>
      <c r="D8" s="92" t="str">
        <f>IF(OR( ISBLANK('Standard Curve'!C4), NOT(ISNUMBER('Standard Curve'!C4))), "-", 'Standard Curve'!C4)</f>
        <v>-</v>
      </c>
      <c r="E8" s="77" t="str">
        <f>IF(OR( ISBLANK('Standard Curve'!D4), NOT(ISNUMBER('Standard Curve'!D4))), "-", 'Standard Curve'!D4)</f>
        <v>-</v>
      </c>
      <c r="F8" s="77" t="str">
        <f>IF(OR( ISBLANK('Standard Curve'!E4), NOT(ISNUMBER('Standard Curve'!E4))), "-", 'Standard Curve'!E4)</f>
        <v>-</v>
      </c>
      <c r="G8" s="93" t="str">
        <f>IF(OR( ISBLANK('Standard Curve'!F4), NOT(ISNUMBER('Standard Curve'!F4))), "-", 'Standard Curve'!F4)</f>
        <v>-</v>
      </c>
      <c r="I8" s="6"/>
      <c r="J8" s="98">
        <v>0</v>
      </c>
      <c r="K8" s="98">
        <v>1</v>
      </c>
      <c r="L8" s="99">
        <f ca="1">IF(ISBLANK(OFFSET($C$8, J8, 0)), "-", OFFSET($C$8, J8, 0))</f>
        <v>0</v>
      </c>
      <c r="M8" s="117" t="str">
        <f ca="1">IF(ISBLANK(OFFSET($C$8, J8, K8)), "-", OFFSET($C$8, J8, K8))</f>
        <v>-</v>
      </c>
      <c r="N8" s="98" t="str">
        <f ca="1">IF(OR(L8="-", L8&lt;=0, O8="-"), "-",LOG10(L8))</f>
        <v>-</v>
      </c>
      <c r="O8" s="98" t="str">
        <f ca="1">IF( ISERROR($M$5), "-", IF(OR(L8="-", L8=0, M8="-", M8&lt;=$M$5, NOT(ISNUMBER(M8))), "-",LOG10(M8-$M$5)))</f>
        <v>-</v>
      </c>
      <c r="P8" s="98" t="str">
        <f ca="1">IF(OR(ISBLANK(L8), HLOOKUP(L8,$T$3:$AJ$6, 4, FALSE)&lt;1, Q8="-"), "-", L8)</f>
        <v>-</v>
      </c>
      <c r="Q8" s="100" t="str">
        <f ca="1">IF(OR(ISERROR($M$5), AND(L8=0,M8&lt;&gt;"-")),M8,IF(OR(L8="-",M8&lt;$M$5, NOT(ISNUMBER(M8))), "-", M8))</f>
        <v>-</v>
      </c>
      <c r="S8" s="62" t="s">
        <v>53</v>
      </c>
      <c r="T8" s="80" t="str">
        <f t="shared" ref="T8:AC17" ca="1" si="6">IF($L8=T$3, $Q8, "-")</f>
        <v>-</v>
      </c>
      <c r="U8" s="113" t="str">
        <f t="shared" ca="1" si="6"/>
        <v>-</v>
      </c>
      <c r="V8" s="81" t="str">
        <f t="shared" ca="1" si="6"/>
        <v>-</v>
      </c>
      <c r="W8" s="113" t="str">
        <f t="shared" ca="1" si="6"/>
        <v>-</v>
      </c>
      <c r="X8" s="81" t="str">
        <f t="shared" ca="1" si="6"/>
        <v>-</v>
      </c>
      <c r="Y8" s="113" t="str">
        <f t="shared" ca="1" si="6"/>
        <v>-</v>
      </c>
      <c r="Z8" s="81" t="str">
        <f t="shared" ca="1" si="6"/>
        <v>-</v>
      </c>
      <c r="AA8" s="113" t="str">
        <f t="shared" ca="1" si="6"/>
        <v>-</v>
      </c>
      <c r="AB8" s="81" t="str">
        <f t="shared" ca="1" si="6"/>
        <v>-</v>
      </c>
      <c r="AC8" s="113" t="str">
        <f t="shared" ca="1" si="6"/>
        <v>-</v>
      </c>
      <c r="AD8" s="81" t="str">
        <f t="shared" ref="AD8:AJ17" ca="1" si="7">IF($L8=AD$3, $Q8, "-")</f>
        <v>-</v>
      </c>
      <c r="AE8" s="113" t="str">
        <f t="shared" ca="1" si="7"/>
        <v>-</v>
      </c>
      <c r="AF8" s="81" t="str">
        <f t="shared" ca="1" si="7"/>
        <v>-</v>
      </c>
      <c r="AG8" s="113" t="str">
        <f t="shared" ca="1" si="7"/>
        <v>-</v>
      </c>
      <c r="AH8" s="81" t="str">
        <f t="shared" ca="1" si="7"/>
        <v>-</v>
      </c>
      <c r="AI8" s="113" t="str">
        <f t="shared" ca="1" si="7"/>
        <v>-</v>
      </c>
      <c r="AJ8" s="82" t="str">
        <f t="shared" ca="1" si="7"/>
        <v>-</v>
      </c>
      <c r="AM8" s="105">
        <v>0</v>
      </c>
      <c r="AN8" s="106">
        <f>IF(ISBLANK(C8), "-", C8)</f>
        <v>0</v>
      </c>
      <c r="AO8" s="107" t="str">
        <f ca="1">VLOOKUP(AN8,$L$8:$P$75, 5, FALSE)</f>
        <v>-</v>
      </c>
      <c r="AP8" s="108">
        <f ca="1">IF(AN8="-", 0, HLOOKUP($AN8, $T$3:$AJ$6, 4, FALSE))</f>
        <v>0</v>
      </c>
      <c r="AQ8" s="109" t="str">
        <f t="shared" ref="AQ8:AQ24" ca="1" si="8">HLOOKUP($AN8, $T$3:$AJ$6, 2, FALSE)</f>
        <v>-</v>
      </c>
      <c r="AR8" s="105" t="str">
        <f t="shared" ref="AR8:AR24" ca="1" si="9">IF(AQ8="-", "-", AQ8*(1-$AQ$6))</f>
        <v>-</v>
      </c>
      <c r="AS8" s="105" t="str">
        <f t="shared" ref="AS8:AS24" ca="1" si="10">IF(AQ8="-", "-", AQ8*(1+$AQ$6))</f>
        <v>-</v>
      </c>
      <c r="AT8" s="110" t="str">
        <f t="shared" ref="AT8:AT24" ca="1" si="11">HLOOKUP($AN8, $T$3:$AJ$6, 3, FALSE)</f>
        <v>-</v>
      </c>
      <c r="AU8" s="105" t="str">
        <f t="shared" ref="AU8:AU24" ca="1" si="12">IF(AQ8="-", "-", IF(AT8="-", AQ8, AQ8-AT8*$AT$6))</f>
        <v>-</v>
      </c>
      <c r="AV8" s="105" t="str">
        <f t="shared" ref="AV8:AV24" ca="1" si="13">IF(AQ8="-", "-", IF(AT8="-", AQ8, AQ8+AT8*$AT$6))</f>
        <v>-</v>
      </c>
      <c r="AW8" s="105" t="e">
        <f ca="1">IF(AO8=0, 0, IF(OR(AO8="-", AQ8&lt;$M$5), "-", 10^((LOG10(AQ8-$M$5)-$O$5)/$N$5)))</f>
        <v>#N/A</v>
      </c>
      <c r="AX8" s="105" t="str">
        <f ca="1">IF(OR(AO8="-", ISERROR(AO8), ISERROR(AW8)), "-", IF(AO8=0, "N/A", AW8-AO8))</f>
        <v>-</v>
      </c>
      <c r="AY8" s="111" t="str">
        <f ca="1">IF(OR(AO8=0, ISERROR(AO8), ISERROR(AX8)), "0", IF(OR(AO8="-",, AX8="-"), "-", AX8/AO8))</f>
        <v>-</v>
      </c>
      <c r="BB8" s="62">
        <v>0</v>
      </c>
      <c r="BC8" s="64" t="b">
        <f ca="1">IF(OR(D8 ="-", $AO8="-"), FALSE, IF(OR(D8 &lt;$AR8, D8 &gt;$AS8), TRUE, FALSE))</f>
        <v>0</v>
      </c>
      <c r="BD8" s="65" t="b">
        <f t="shared" ref="BD8:BF8" ca="1" si="14">IF(OR(E8 ="-", $AO8="-"), FALSE, IF(OR(E8 &lt;$AR8, E8 &gt;$AS8), TRUE, FALSE))</f>
        <v>0</v>
      </c>
      <c r="BE8" s="65" t="b">
        <f t="shared" ca="1" si="14"/>
        <v>0</v>
      </c>
      <c r="BF8" s="66" t="b">
        <f t="shared" ca="1" si="14"/>
        <v>0</v>
      </c>
      <c r="BG8" s="70"/>
      <c r="BH8" s="6">
        <v>0</v>
      </c>
      <c r="BI8" s="64" t="b">
        <f ca="1">IF(OR(D8 ="-", $AO8="-"), FALSE, IF(OR(D8 &lt;$AU8, D8 &gt;$AV8), TRUE, FALSE))</f>
        <v>0</v>
      </c>
      <c r="BJ8" s="65" t="b">
        <f t="shared" ref="BJ8:BL23" ca="1" si="15">IF(OR(E8 ="-", $AO8="-"), FALSE, IF(OR(E8 &lt;$AU8, E8 &gt;$AV8), TRUE, FALSE))</f>
        <v>0</v>
      </c>
      <c r="BK8" s="65" t="b">
        <f t="shared" ca="1" si="15"/>
        <v>0</v>
      </c>
      <c r="BL8" s="66" t="b">
        <f t="shared" ca="1" si="15"/>
        <v>0</v>
      </c>
      <c r="BO8" s="75">
        <f ca="1">IF(AO8="-", 0, AO8)</f>
        <v>0</v>
      </c>
      <c r="BP8" s="89" t="e">
        <f ca="1">IF(AQ8="-", VLOOKUP(0, $AO$8:$AT$24, 3, FALSE), AQ8)</f>
        <v>#N/A</v>
      </c>
      <c r="BQ8" s="88" t="e">
        <f ca="1" xml:space="preserve"> IF(AO8="-", VLOOKUP(0, $AO$8:$AT$24, 6, FALSE), IF(AT8="-", 0, AT8))</f>
        <v>#N/A</v>
      </c>
      <c r="BS8" t="s">
        <v>86</v>
      </c>
      <c r="BT8" s="67">
        <f ca="1">BO8</f>
        <v>0</v>
      </c>
      <c r="BU8" s="49" t="str">
        <f t="shared" ref="BU8:CJ8" ca="1" si="16">IF(BT8=BT$7,"-",BT8)</f>
        <v>-</v>
      </c>
      <c r="BV8" s="67" t="str">
        <f t="shared" ca="1" si="16"/>
        <v>-</v>
      </c>
      <c r="BW8" s="49" t="str">
        <f t="shared" ca="1" si="16"/>
        <v>-</v>
      </c>
      <c r="BX8" s="67" t="str">
        <f t="shared" ca="1" si="16"/>
        <v>-</v>
      </c>
      <c r="BY8" s="49" t="str">
        <f t="shared" ca="1" si="16"/>
        <v>-</v>
      </c>
      <c r="BZ8" s="67" t="str">
        <f t="shared" ca="1" si="16"/>
        <v>-</v>
      </c>
      <c r="CA8" s="49" t="str">
        <f t="shared" ca="1" si="16"/>
        <v>-</v>
      </c>
      <c r="CB8" s="67" t="str">
        <f t="shared" ca="1" si="16"/>
        <v>-</v>
      </c>
      <c r="CC8" s="49" t="str">
        <f t="shared" ca="1" si="16"/>
        <v>-</v>
      </c>
      <c r="CD8" s="67" t="str">
        <f t="shared" ca="1" si="16"/>
        <v>-</v>
      </c>
      <c r="CE8" s="49" t="str">
        <f t="shared" ca="1" si="16"/>
        <v>-</v>
      </c>
      <c r="CF8" s="67" t="str">
        <f t="shared" ca="1" si="16"/>
        <v>-</v>
      </c>
      <c r="CG8" s="49" t="str">
        <f t="shared" ca="1" si="16"/>
        <v>-</v>
      </c>
      <c r="CH8" s="67" t="str">
        <f t="shared" ca="1" si="16"/>
        <v>-</v>
      </c>
      <c r="CI8" s="49" t="str">
        <f t="shared" ca="1" si="16"/>
        <v>-</v>
      </c>
      <c r="CJ8" s="67" t="str">
        <f t="shared" ca="1" si="16"/>
        <v>-</v>
      </c>
      <c r="CL8">
        <v>0</v>
      </c>
      <c r="CM8" s="90">
        <f t="shared" ref="CM8:CM24" ca="1" si="17">OFFSET($BT$7,0, CL8)</f>
        <v>0</v>
      </c>
      <c r="CN8" s="75">
        <f ca="1">IF(CM8="-",CN7,CM8)</f>
        <v>0</v>
      </c>
      <c r="CO8" s="89" t="e">
        <f t="shared" ref="CO8:CO24" ca="1" si="18">VLOOKUP(CN8,$BO$8:$BQ$24, 2, FALSE)</f>
        <v>#N/A</v>
      </c>
      <c r="CP8" s="88" t="e">
        <f t="shared" ref="CP8:CP24" ca="1" si="19">VLOOKUP(CN8,$BO$8:$BQ$24, 3, FALSE)</f>
        <v>#N/A</v>
      </c>
      <c r="CS8" s="21" t="s">
        <v>0</v>
      </c>
      <c r="CT8" s="14" t="s">
        <v>1</v>
      </c>
      <c r="CU8" s="14" t="s">
        <v>2</v>
      </c>
      <c r="CV8" s="14"/>
      <c r="CW8" s="22" t="s">
        <v>17</v>
      </c>
      <c r="CZ8" s="62" t="str">
        <f t="shared" ref="CZ8:CZ39" ca="1" si="20">IF(OR(N8="-", O8="-"), "-", N8*O8)</f>
        <v>-</v>
      </c>
      <c r="DA8" s="6" t="str">
        <f t="shared" ref="DA8:DA39" ca="1" si="21">IF(OR(N8="-", O8="-"), "-", N8^2)</f>
        <v>-</v>
      </c>
      <c r="DB8" s="6" t="str">
        <f t="shared" ref="DB8:DB39" ca="1" si="22">IF(OR(N8="-", O8="-"), "-", O8^2)</f>
        <v>-</v>
      </c>
      <c r="DC8" s="6" t="str">
        <f t="shared" ref="DC8:DC39" ca="1" si="23">IF(OR(N8="-", O8="-"), "-", AVERAGE($N$8:$N$75))</f>
        <v>-</v>
      </c>
      <c r="DD8" s="6" t="str">
        <f t="shared" ref="DD8:DD39" ca="1" si="24">IF(OR(N8="-", O8="-"), "-", AVERAGE($O$8:$O$75))</f>
        <v>-</v>
      </c>
      <c r="DE8" s="6" t="str">
        <f t="shared" ref="DE8:DE39" ca="1" si="25">IF(OR(N8="-", O8="-"), "-", N8-DC8)</f>
        <v>-</v>
      </c>
      <c r="DF8" s="6" t="str">
        <f t="shared" ref="DF8:DF39" ca="1" si="26">IF(OR(N8="-", O8="-"), "-", O8-DD8)</f>
        <v>-</v>
      </c>
      <c r="DG8" s="6" t="str">
        <f t="shared" ref="DG8:DG39" ca="1" si="27">IF(OR(N8="-", O8="-"), "-", DE8*DF8)</f>
        <v>-</v>
      </c>
      <c r="DH8" s="115" t="str">
        <f ca="1">IF(DE8="-", "-", DE8^2)</f>
        <v>-</v>
      </c>
      <c r="DI8" s="6"/>
      <c r="DJ8" s="62" t="s">
        <v>34</v>
      </c>
      <c r="DK8" s="6" t="e">
        <f ca="1">DG6/DH6</f>
        <v>#DIV/0!</v>
      </c>
      <c r="DL8" s="63" t="e">
        <f ca="1">IF(DK8=N5, TRUE, FALSE)</f>
        <v>#DIV/0!</v>
      </c>
    </row>
    <row r="9" spans="2:116" ht="15" thickTop="1" x14ac:dyDescent="0.3">
      <c r="B9" s="74">
        <v>1</v>
      </c>
      <c r="C9" s="75" t="str">
        <f>IF(OR( ISBLANK('Standard Curve'!B5), NOT(ISNUMBER('Standard Curve'!B5)), 'Standard Curve'!B5&lt;0), "-", 'Standard Curve'!B5)</f>
        <v>-</v>
      </c>
      <c r="D9" s="94" t="str">
        <f>IF(OR( ISBLANK('Standard Curve'!C5), NOT(ISNUMBER('Standard Curve'!C5))), "-", 'Standard Curve'!C5)</f>
        <v>-</v>
      </c>
      <c r="E9" s="78" t="str">
        <f>IF(OR( ISBLANK('Standard Curve'!D5), NOT(ISNUMBER('Standard Curve'!D5))), "-", 'Standard Curve'!D5)</f>
        <v>-</v>
      </c>
      <c r="F9" s="78" t="str">
        <f>IF(OR( ISBLANK('Standard Curve'!E5), NOT(ISNUMBER('Standard Curve'!E5))), "-", 'Standard Curve'!E5)</f>
        <v>-</v>
      </c>
      <c r="G9" s="95" t="str">
        <f>IF(OR( ISBLANK('Standard Curve'!F5), NOT(ISNUMBER('Standard Curve'!F5))), "-", 'Standard Curve'!F5)</f>
        <v>-</v>
      </c>
      <c r="I9" s="6"/>
      <c r="J9" s="98">
        <v>0</v>
      </c>
      <c r="K9" s="98">
        <v>2</v>
      </c>
      <c r="L9" s="99">
        <f t="shared" ref="L9:L72" ca="1" si="28">IF(ISBLANK(OFFSET($C$8, J9, 0)), "-", OFFSET($C$8, J9, 0))</f>
        <v>0</v>
      </c>
      <c r="M9" s="117" t="str">
        <f t="shared" ref="M9:M72" ca="1" si="29">IF(ISBLANK(OFFSET($C$8, J9, K9)), "-", OFFSET($C$8, J9, K9))</f>
        <v>-</v>
      </c>
      <c r="N9" s="98" t="str">
        <f t="shared" ref="N9:N72" ca="1" si="30">IF(OR(L9="-", L9&lt;=0, O9="-"), "-",LOG10(L9))</f>
        <v>-</v>
      </c>
      <c r="O9" s="98" t="str">
        <f t="shared" ref="O9:O72" ca="1" si="31">IF( ISERROR($M$5), "-", IF(OR(L9="-", L9=0, M9="-", M9&lt;=$M$5, NOT(ISNUMBER(M9))), "-",LOG10(M9-$M$5)))</f>
        <v>-</v>
      </c>
      <c r="P9" s="98" t="str">
        <f t="shared" ref="P9:P72" ca="1" si="32">IF(OR(ISBLANK(L9), HLOOKUP(L9,$T$3:$AJ$6, 4, FALSE)&lt;1, Q9="-"), "-", L9)</f>
        <v>-</v>
      </c>
      <c r="Q9" s="100" t="str">
        <f t="shared" ref="Q9:Q72" ca="1" si="33">IF(OR(ISERROR($M$5), AND(L9=0,M9&lt;&gt;"-")),M9,IF(OR(L9="-",M9&lt;$M$5, NOT(ISNUMBER(M9))), "-", M9))</f>
        <v>-</v>
      </c>
      <c r="S9" s="62" t="s">
        <v>53</v>
      </c>
      <c r="T9" s="83" t="str">
        <f t="shared" ca="1" si="6"/>
        <v>-</v>
      </c>
      <c r="U9" s="114" t="str">
        <f t="shared" ca="1" si="6"/>
        <v>-</v>
      </c>
      <c r="V9" s="84" t="str">
        <f t="shared" ca="1" si="6"/>
        <v>-</v>
      </c>
      <c r="W9" s="114" t="str">
        <f t="shared" ca="1" si="6"/>
        <v>-</v>
      </c>
      <c r="X9" s="84" t="str">
        <f t="shared" ca="1" si="6"/>
        <v>-</v>
      </c>
      <c r="Y9" s="114" t="str">
        <f t="shared" ca="1" si="6"/>
        <v>-</v>
      </c>
      <c r="Z9" s="84" t="str">
        <f t="shared" ca="1" si="6"/>
        <v>-</v>
      </c>
      <c r="AA9" s="114" t="str">
        <f t="shared" ca="1" si="6"/>
        <v>-</v>
      </c>
      <c r="AB9" s="84" t="str">
        <f t="shared" ca="1" si="6"/>
        <v>-</v>
      </c>
      <c r="AC9" s="114" t="str">
        <f t="shared" ca="1" si="6"/>
        <v>-</v>
      </c>
      <c r="AD9" s="84" t="str">
        <f t="shared" ca="1" si="7"/>
        <v>-</v>
      </c>
      <c r="AE9" s="114" t="str">
        <f t="shared" ca="1" si="7"/>
        <v>-</v>
      </c>
      <c r="AF9" s="84" t="str">
        <f t="shared" ca="1" si="7"/>
        <v>-</v>
      </c>
      <c r="AG9" s="114" t="str">
        <f t="shared" ca="1" si="7"/>
        <v>-</v>
      </c>
      <c r="AH9" s="84" t="str">
        <f t="shared" ca="1" si="7"/>
        <v>-</v>
      </c>
      <c r="AI9" s="114" t="str">
        <f t="shared" ca="1" si="7"/>
        <v>-</v>
      </c>
      <c r="AJ9" s="79" t="str">
        <f t="shared" ca="1" si="7"/>
        <v>-</v>
      </c>
      <c r="AM9" s="98">
        <v>1</v>
      </c>
      <c r="AN9" s="99" t="str">
        <f t="shared" ref="AN9:AN24" si="34">IF(ISBLANK(C9), "-", C9)</f>
        <v>-</v>
      </c>
      <c r="AO9" s="100" t="str">
        <f t="shared" ref="AO9:AO24" ca="1" si="35">VLOOKUP(AN9,$L$8:$P$75, 5, FALSE)</f>
        <v>-</v>
      </c>
      <c r="AP9" s="101">
        <f>IF(AN9="-", 0, HLOOKUP($AN9, $T$3:$AJ$6, 4, FALSE))</f>
        <v>0</v>
      </c>
      <c r="AQ9" s="102" t="str">
        <f t="shared" ca="1" si="8"/>
        <v>-</v>
      </c>
      <c r="AR9" s="98" t="str">
        <f t="shared" ca="1" si="9"/>
        <v>-</v>
      </c>
      <c r="AS9" s="98" t="str">
        <f t="shared" ca="1" si="10"/>
        <v>-</v>
      </c>
      <c r="AT9" s="103" t="str">
        <f t="shared" ca="1" si="11"/>
        <v>-</v>
      </c>
      <c r="AU9" s="98" t="str">
        <f t="shared" ca="1" si="12"/>
        <v>-</v>
      </c>
      <c r="AV9" s="98" t="str">
        <f t="shared" ca="1" si="13"/>
        <v>-</v>
      </c>
      <c r="AW9" s="98" t="e">
        <f t="shared" ref="AW9:AW24" ca="1" si="36">IF(AO9=0, 0, IF(OR(AO9="-", AQ9&lt;$M$5), "-", 10^((LOG10(AQ9-$M$5)-$O$5)/$N$5)))</f>
        <v>#N/A</v>
      </c>
      <c r="AX9" s="98" t="str">
        <f t="shared" ref="AX9:AX24" ca="1" si="37">IF(OR(AO9="-", ISERROR(AO9), ISERROR(AW9)), "-", IF(AO9=0, "N/A", AW9-AO9))</f>
        <v>-</v>
      </c>
      <c r="AY9" s="104" t="str">
        <f ca="1">IF(OR(AO9=0, ISERROR(AO9), ISERROR(AX9)), "0", IF(OR(AO9="-",AX9="-"), "-", AX9/AO9))</f>
        <v>-</v>
      </c>
      <c r="BB9" s="62">
        <v>1</v>
      </c>
      <c r="BC9" s="57" t="b">
        <f t="shared" ref="BC9:BC24" ca="1" si="38">IF(OR(D9 ="-", $AO9="-"), FALSE, IF(OR(D9 &lt;$AR9, D9 &gt;$AS9), TRUE, FALSE))</f>
        <v>0</v>
      </c>
      <c r="BD9" s="44" t="b">
        <f t="shared" ref="BD9:BD24" ca="1" si="39">IF(OR(E9 ="-", $AO9="-"), FALSE, IF(OR(E9 &lt;$AR9, E9 &gt;$AS9), TRUE, FALSE))</f>
        <v>0</v>
      </c>
      <c r="BE9" s="44" t="b">
        <f t="shared" ref="BE9:BE24" ca="1" si="40">IF(OR(F9 ="-", $AO9="-"), FALSE, IF(OR(F9 &lt;$AR9, F9 &gt;$AS9), TRUE, FALSE))</f>
        <v>0</v>
      </c>
      <c r="BF9" s="58" t="b">
        <f t="shared" ref="BF9:BF24" ca="1" si="41">IF(OR(G9 ="-", $AO9="-"), FALSE, IF(OR(G9 &lt;$AR9, G9 &gt;$AS9), TRUE, FALSE))</f>
        <v>0</v>
      </c>
      <c r="BG9" s="70"/>
      <c r="BH9" s="6">
        <v>1</v>
      </c>
      <c r="BI9" s="57" t="b">
        <f t="shared" ref="BI9:BI24" ca="1" si="42">IF(OR(D9 ="-", $AO9="-"), FALSE, IF(OR(D9 &lt;$AU9, D9 &gt;$AV9), TRUE, FALSE))</f>
        <v>0</v>
      </c>
      <c r="BJ9" s="44" t="b">
        <f t="shared" ca="1" si="15"/>
        <v>0</v>
      </c>
      <c r="BK9" s="44" t="b">
        <f t="shared" ca="1" si="15"/>
        <v>0</v>
      </c>
      <c r="BL9" s="58" t="b">
        <f t="shared" ca="1" si="15"/>
        <v>0</v>
      </c>
      <c r="BO9" s="75">
        <f ca="1">IF(AO9="-", 0, AO9)</f>
        <v>0</v>
      </c>
      <c r="BP9" s="89" t="e">
        <f ca="1">IF(AQ9="-", VLOOKUP(0, $AO$8:$AT$24, 3, FALSE), AQ9)</f>
        <v>#N/A</v>
      </c>
      <c r="BQ9" s="88" t="e">
        <f ca="1" xml:space="preserve"> IF(AO9="-", VLOOKUP(0, $AO$8:$AT$24, 6, FALSE), IF(AT9="-", 0, AT9))</f>
        <v>#N/A</v>
      </c>
      <c r="BS9" t="s">
        <v>87</v>
      </c>
      <c r="BT9" s="70">
        <f t="shared" ref="BT9:BT24" ca="1" si="43">BO9</f>
        <v>0</v>
      </c>
      <c r="BU9" s="6" t="str">
        <f t="shared" ref="BU9:CJ9" ca="1" si="44">IF(BT9=BT$7,"-",BT9)</f>
        <v>-</v>
      </c>
      <c r="BV9" s="70" t="str">
        <f t="shared" ca="1" si="44"/>
        <v>-</v>
      </c>
      <c r="BW9" s="6" t="str">
        <f t="shared" ca="1" si="44"/>
        <v>-</v>
      </c>
      <c r="BX9" s="70" t="str">
        <f t="shared" ca="1" si="44"/>
        <v>-</v>
      </c>
      <c r="BY9" s="6" t="str">
        <f t="shared" ca="1" si="44"/>
        <v>-</v>
      </c>
      <c r="BZ9" s="70" t="str">
        <f t="shared" ca="1" si="44"/>
        <v>-</v>
      </c>
      <c r="CA9" s="6" t="str">
        <f t="shared" ca="1" si="44"/>
        <v>-</v>
      </c>
      <c r="CB9" s="70" t="str">
        <f t="shared" ca="1" si="44"/>
        <v>-</v>
      </c>
      <c r="CC9" s="6" t="str">
        <f t="shared" ca="1" si="44"/>
        <v>-</v>
      </c>
      <c r="CD9" s="70" t="str">
        <f t="shared" ca="1" si="44"/>
        <v>-</v>
      </c>
      <c r="CE9" s="6" t="str">
        <f t="shared" ca="1" si="44"/>
        <v>-</v>
      </c>
      <c r="CF9" s="70" t="str">
        <f t="shared" ca="1" si="44"/>
        <v>-</v>
      </c>
      <c r="CG9" s="6" t="str">
        <f t="shared" ca="1" si="44"/>
        <v>-</v>
      </c>
      <c r="CH9" s="70" t="str">
        <f t="shared" ca="1" si="44"/>
        <v>-</v>
      </c>
      <c r="CI9" s="6" t="str">
        <f t="shared" ca="1" si="44"/>
        <v>-</v>
      </c>
      <c r="CJ9" s="70" t="str">
        <f t="shared" ca="1" si="44"/>
        <v>-</v>
      </c>
      <c r="CL9">
        <v>1</v>
      </c>
      <c r="CM9" s="90" t="str">
        <f t="shared" ca="1" si="17"/>
        <v>-</v>
      </c>
      <c r="CN9" s="75">
        <f t="shared" ref="CN9:CN24" ca="1" si="45">IF(CM9="-",CN8,CM9)</f>
        <v>0</v>
      </c>
      <c r="CO9" s="89" t="e">
        <f t="shared" ca="1" si="18"/>
        <v>#N/A</v>
      </c>
      <c r="CP9" s="88" t="e">
        <f t="shared" ca="1" si="19"/>
        <v>#N/A</v>
      </c>
      <c r="CS9" s="19">
        <f t="shared" ref="CS9:CS25" ca="1" si="46">CN8</f>
        <v>0</v>
      </c>
      <c r="CT9" s="3" t="e">
        <f t="shared" ref="CT9:CT25" ca="1" si="47">CO8</f>
        <v>#N/A</v>
      </c>
      <c r="CU9" s="3" t="e">
        <f t="shared" ref="CU9:CU25" ca="1" si="48" xml:space="preserve"> CP8</f>
        <v>#N/A</v>
      </c>
      <c r="CV9" s="3"/>
      <c r="CW9" s="18" t="e">
        <f t="shared" ref="CW9:CW25" ca="1" si="49" xml:space="preserve"> IF(OR(CS9=0,$AO$6=2), CT9, 10^($CT$130*LOG10(CS9) + $CS$130) + $M$5)</f>
        <v>#N/A</v>
      </c>
      <c r="CZ9" s="62" t="str">
        <f t="shared" ca="1" si="20"/>
        <v>-</v>
      </c>
      <c r="DA9" s="6" t="str">
        <f t="shared" ca="1" si="21"/>
        <v>-</v>
      </c>
      <c r="DB9" s="6" t="str">
        <f t="shared" ca="1" si="22"/>
        <v>-</v>
      </c>
      <c r="DC9" s="6" t="str">
        <f t="shared" ca="1" si="23"/>
        <v>-</v>
      </c>
      <c r="DD9" s="6" t="str">
        <f t="shared" ca="1" si="24"/>
        <v>-</v>
      </c>
      <c r="DE9" s="6" t="str">
        <f t="shared" ca="1" si="25"/>
        <v>-</v>
      </c>
      <c r="DF9" s="6" t="str">
        <f t="shared" ca="1" si="26"/>
        <v>-</v>
      </c>
      <c r="DG9" s="6" t="str">
        <f t="shared" ca="1" si="27"/>
        <v>-</v>
      </c>
      <c r="DH9" s="63" t="str">
        <f t="shared" ref="DH9:DH72" ca="1" si="50">IF(DE9="-", "-", DE9^2)</f>
        <v>-</v>
      </c>
      <c r="DI9" s="6"/>
      <c r="DJ9" s="51" t="s">
        <v>33</v>
      </c>
      <c r="DK9" s="52" t="e">
        <f ca="1">AVERAGE(O8:O75)-DK8*AVERAGE(N8:N75)</f>
        <v>#DIV/0!</v>
      </c>
      <c r="DL9" s="53" t="e">
        <f ca="1">IF(DK9=O5, TRUE, FALSE)</f>
        <v>#DIV/0!</v>
      </c>
    </row>
    <row r="10" spans="2:116" x14ac:dyDescent="0.3">
      <c r="B10" s="74">
        <v>2</v>
      </c>
      <c r="C10" s="75" t="str">
        <f>IF(OR( ISBLANK('Standard Curve'!B6), NOT(ISNUMBER('Standard Curve'!B6)), 'Standard Curve'!B6&lt;0), "-", 'Standard Curve'!B6)</f>
        <v>-</v>
      </c>
      <c r="D10" s="96" t="str">
        <f>IF(OR( ISBLANK('Standard Curve'!C6), NOT(ISNUMBER('Standard Curve'!C6))), "-", 'Standard Curve'!C6)</f>
        <v>-</v>
      </c>
      <c r="E10" s="76" t="str">
        <f>IF(OR( ISBLANK('Standard Curve'!D6), NOT(ISNUMBER('Standard Curve'!D6))), "-", 'Standard Curve'!D6)</f>
        <v>-</v>
      </c>
      <c r="F10" s="76" t="str">
        <f>IF(OR( ISBLANK('Standard Curve'!E6), NOT(ISNUMBER('Standard Curve'!E6))), "-", 'Standard Curve'!E6)</f>
        <v>-</v>
      </c>
      <c r="G10" s="97" t="str">
        <f>IF(OR( ISBLANK('Standard Curve'!F6), NOT(ISNUMBER('Standard Curve'!F6))), "-", 'Standard Curve'!F6)</f>
        <v>-</v>
      </c>
      <c r="I10" s="6"/>
      <c r="J10" s="98">
        <v>0</v>
      </c>
      <c r="K10" s="98">
        <v>3</v>
      </c>
      <c r="L10" s="99">
        <f t="shared" ca="1" si="28"/>
        <v>0</v>
      </c>
      <c r="M10" s="117" t="str">
        <f t="shared" ca="1" si="29"/>
        <v>-</v>
      </c>
      <c r="N10" s="98" t="str">
        <f t="shared" ca="1" si="30"/>
        <v>-</v>
      </c>
      <c r="O10" s="98" t="str">
        <f t="shared" ca="1" si="31"/>
        <v>-</v>
      </c>
      <c r="P10" s="98" t="str">
        <f t="shared" ca="1" si="32"/>
        <v>-</v>
      </c>
      <c r="Q10" s="100" t="str">
        <f t="shared" ca="1" si="33"/>
        <v>-</v>
      </c>
      <c r="S10" s="62" t="s">
        <v>53</v>
      </c>
      <c r="T10" s="83" t="str">
        <f t="shared" ca="1" si="6"/>
        <v>-</v>
      </c>
      <c r="U10" s="114" t="str">
        <f t="shared" ca="1" si="6"/>
        <v>-</v>
      </c>
      <c r="V10" s="84" t="str">
        <f t="shared" ca="1" si="6"/>
        <v>-</v>
      </c>
      <c r="W10" s="114" t="str">
        <f t="shared" ca="1" si="6"/>
        <v>-</v>
      </c>
      <c r="X10" s="84" t="str">
        <f t="shared" ca="1" si="6"/>
        <v>-</v>
      </c>
      <c r="Y10" s="114" t="str">
        <f t="shared" ca="1" si="6"/>
        <v>-</v>
      </c>
      <c r="Z10" s="84" t="str">
        <f t="shared" ca="1" si="6"/>
        <v>-</v>
      </c>
      <c r="AA10" s="114" t="str">
        <f t="shared" ca="1" si="6"/>
        <v>-</v>
      </c>
      <c r="AB10" s="84" t="str">
        <f t="shared" ca="1" si="6"/>
        <v>-</v>
      </c>
      <c r="AC10" s="114" t="str">
        <f t="shared" ca="1" si="6"/>
        <v>-</v>
      </c>
      <c r="AD10" s="84" t="str">
        <f t="shared" ca="1" si="7"/>
        <v>-</v>
      </c>
      <c r="AE10" s="114" t="str">
        <f t="shared" ca="1" si="7"/>
        <v>-</v>
      </c>
      <c r="AF10" s="84" t="str">
        <f t="shared" ca="1" si="7"/>
        <v>-</v>
      </c>
      <c r="AG10" s="114" t="str">
        <f t="shared" ca="1" si="7"/>
        <v>-</v>
      </c>
      <c r="AH10" s="84" t="str">
        <f t="shared" ca="1" si="7"/>
        <v>-</v>
      </c>
      <c r="AI10" s="114" t="str">
        <f t="shared" ca="1" si="7"/>
        <v>-</v>
      </c>
      <c r="AJ10" s="79" t="str">
        <f t="shared" ca="1" si="7"/>
        <v>-</v>
      </c>
      <c r="AM10" s="98">
        <v>2</v>
      </c>
      <c r="AN10" s="99" t="str">
        <f t="shared" si="34"/>
        <v>-</v>
      </c>
      <c r="AO10" s="100" t="str">
        <f t="shared" ca="1" si="35"/>
        <v>-</v>
      </c>
      <c r="AP10" s="101">
        <f t="shared" ref="AP10:AP24" si="51">IF(AN10="-", 0, HLOOKUP($AN10, $T$3:$AJ$6, 4, FALSE))</f>
        <v>0</v>
      </c>
      <c r="AQ10" s="102" t="str">
        <f t="shared" ca="1" si="8"/>
        <v>-</v>
      </c>
      <c r="AR10" s="98" t="str">
        <f t="shared" ca="1" si="9"/>
        <v>-</v>
      </c>
      <c r="AS10" s="98" t="str">
        <f t="shared" ca="1" si="10"/>
        <v>-</v>
      </c>
      <c r="AT10" s="103" t="str">
        <f t="shared" ca="1" si="11"/>
        <v>-</v>
      </c>
      <c r="AU10" s="98" t="str">
        <f t="shared" ca="1" si="12"/>
        <v>-</v>
      </c>
      <c r="AV10" s="98" t="str">
        <f t="shared" ca="1" si="13"/>
        <v>-</v>
      </c>
      <c r="AW10" s="98" t="e">
        <f t="shared" ca="1" si="36"/>
        <v>#N/A</v>
      </c>
      <c r="AX10" s="98" t="str">
        <f t="shared" ca="1" si="37"/>
        <v>-</v>
      </c>
      <c r="AY10" s="104" t="str">
        <f t="shared" ref="AY10:AY24" ca="1" si="52">IF(OR(AO10=0, ISERROR(AO10), ISERROR(AX10)), "0", IF(OR(AO10="-",AX10="-"), "-", AX10/AO10))</f>
        <v>-</v>
      </c>
      <c r="BB10" s="62">
        <v>2</v>
      </c>
      <c r="BC10" s="57" t="b">
        <f t="shared" ca="1" si="38"/>
        <v>0</v>
      </c>
      <c r="BD10" s="44" t="b">
        <f t="shared" ca="1" si="39"/>
        <v>0</v>
      </c>
      <c r="BE10" s="44" t="b">
        <f t="shared" ca="1" si="40"/>
        <v>0</v>
      </c>
      <c r="BF10" s="58" t="b">
        <f t="shared" ca="1" si="41"/>
        <v>0</v>
      </c>
      <c r="BG10" s="70"/>
      <c r="BH10" s="6">
        <v>2</v>
      </c>
      <c r="BI10" s="57" t="b">
        <f t="shared" ca="1" si="42"/>
        <v>0</v>
      </c>
      <c r="BJ10" s="44" t="b">
        <f t="shared" ca="1" si="15"/>
        <v>0</v>
      </c>
      <c r="BK10" s="44" t="b">
        <f t="shared" ca="1" si="15"/>
        <v>0</v>
      </c>
      <c r="BL10" s="58" t="b">
        <f t="shared" ca="1" si="15"/>
        <v>0</v>
      </c>
      <c r="BO10" s="75">
        <f t="shared" ref="BO10:BO24" ca="1" si="53">IF(AO10="-", 0, AO10)</f>
        <v>0</v>
      </c>
      <c r="BP10" s="89" t="e">
        <f t="shared" ref="BP10:BP24" ca="1" si="54">IF(AQ10="-", VLOOKUP(0, $AO$8:$AT$24, 3, FALSE), AQ10)</f>
        <v>#N/A</v>
      </c>
      <c r="BQ10" s="88" t="e">
        <f t="shared" ref="BQ10:BQ24" ca="1" si="55" xml:space="preserve"> IF(AO10="-", VLOOKUP(0, $AO$8:$AT$24, 6, FALSE), IF(AT10="-", 0, AT10))</f>
        <v>#N/A</v>
      </c>
      <c r="BS10" t="s">
        <v>88</v>
      </c>
      <c r="BT10" s="70">
        <f t="shared" ca="1" si="43"/>
        <v>0</v>
      </c>
      <c r="BU10" s="6" t="str">
        <f t="shared" ref="BU10:CJ10" ca="1" si="56">IF(BT10=BT$7,"-",BT10)</f>
        <v>-</v>
      </c>
      <c r="BV10" s="70" t="str">
        <f t="shared" ca="1" si="56"/>
        <v>-</v>
      </c>
      <c r="BW10" s="6" t="str">
        <f t="shared" ca="1" si="56"/>
        <v>-</v>
      </c>
      <c r="BX10" s="70" t="str">
        <f t="shared" ca="1" si="56"/>
        <v>-</v>
      </c>
      <c r="BY10" s="6" t="str">
        <f t="shared" ca="1" si="56"/>
        <v>-</v>
      </c>
      <c r="BZ10" s="70" t="str">
        <f t="shared" ca="1" si="56"/>
        <v>-</v>
      </c>
      <c r="CA10" s="6" t="str">
        <f t="shared" ca="1" si="56"/>
        <v>-</v>
      </c>
      <c r="CB10" s="70" t="str">
        <f t="shared" ca="1" si="56"/>
        <v>-</v>
      </c>
      <c r="CC10" s="6" t="str">
        <f t="shared" ca="1" si="56"/>
        <v>-</v>
      </c>
      <c r="CD10" s="70" t="str">
        <f t="shared" ca="1" si="56"/>
        <v>-</v>
      </c>
      <c r="CE10" s="6" t="str">
        <f t="shared" ca="1" si="56"/>
        <v>-</v>
      </c>
      <c r="CF10" s="70" t="str">
        <f t="shared" ca="1" si="56"/>
        <v>-</v>
      </c>
      <c r="CG10" s="6" t="str">
        <f t="shared" ca="1" si="56"/>
        <v>-</v>
      </c>
      <c r="CH10" s="70" t="str">
        <f t="shared" ca="1" si="56"/>
        <v>-</v>
      </c>
      <c r="CI10" s="6" t="str">
        <f t="shared" ca="1" si="56"/>
        <v>-</v>
      </c>
      <c r="CJ10" s="70" t="str">
        <f t="shared" ca="1" si="56"/>
        <v>-</v>
      </c>
      <c r="CL10">
        <v>2</v>
      </c>
      <c r="CM10" s="90" t="str">
        <f t="shared" ca="1" si="17"/>
        <v>-</v>
      </c>
      <c r="CN10" s="75">
        <f t="shared" ca="1" si="45"/>
        <v>0</v>
      </c>
      <c r="CO10" s="89" t="e">
        <f t="shared" ca="1" si="18"/>
        <v>#N/A</v>
      </c>
      <c r="CP10" s="88" t="e">
        <f t="shared" ca="1" si="19"/>
        <v>#N/A</v>
      </c>
      <c r="CS10" s="19">
        <f t="shared" ca="1" si="46"/>
        <v>0</v>
      </c>
      <c r="CT10" s="3" t="e">
        <f t="shared" ca="1" si="47"/>
        <v>#N/A</v>
      </c>
      <c r="CU10" s="3" t="e">
        <f t="shared" ca="1" si="48"/>
        <v>#N/A</v>
      </c>
      <c r="CV10" s="4"/>
      <c r="CW10" s="18" t="e">
        <f t="shared" ca="1" si="49"/>
        <v>#N/A</v>
      </c>
      <c r="CZ10" s="62" t="str">
        <f t="shared" ca="1" si="20"/>
        <v>-</v>
      </c>
      <c r="DA10" s="6" t="str">
        <f t="shared" ca="1" si="21"/>
        <v>-</v>
      </c>
      <c r="DB10" s="6" t="str">
        <f t="shared" ca="1" si="22"/>
        <v>-</v>
      </c>
      <c r="DC10" s="6" t="str">
        <f t="shared" ca="1" si="23"/>
        <v>-</v>
      </c>
      <c r="DD10" s="6" t="str">
        <f t="shared" ca="1" si="24"/>
        <v>-</v>
      </c>
      <c r="DE10" s="6" t="str">
        <f t="shared" ca="1" si="25"/>
        <v>-</v>
      </c>
      <c r="DF10" s="6" t="str">
        <f t="shared" ca="1" si="26"/>
        <v>-</v>
      </c>
      <c r="DG10" s="6" t="str">
        <f t="shared" ca="1" si="27"/>
        <v>-</v>
      </c>
      <c r="DH10" s="63" t="str">
        <f t="shared" ca="1" si="50"/>
        <v>-</v>
      </c>
      <c r="DI10" s="6"/>
      <c r="DJ10" s="6"/>
      <c r="DK10" s="6"/>
      <c r="DL10" s="63"/>
    </row>
    <row r="11" spans="2:116" x14ac:dyDescent="0.3">
      <c r="B11" s="74">
        <v>3</v>
      </c>
      <c r="C11" s="75" t="str">
        <f>IF(OR( ISBLANK('Standard Curve'!B7), NOT(ISNUMBER('Standard Curve'!B7)), 'Standard Curve'!B7&lt;0), "-", 'Standard Curve'!B7)</f>
        <v>-</v>
      </c>
      <c r="D11" s="94" t="str">
        <f>IF(OR( ISBLANK('Standard Curve'!C7), NOT(ISNUMBER('Standard Curve'!C7))), "-", 'Standard Curve'!C7)</f>
        <v>-</v>
      </c>
      <c r="E11" s="78" t="str">
        <f>IF(OR( ISBLANK('Standard Curve'!D7), NOT(ISNUMBER('Standard Curve'!D7))), "-", 'Standard Curve'!D7)</f>
        <v>-</v>
      </c>
      <c r="F11" s="78" t="str">
        <f>IF(OR( ISBLANK('Standard Curve'!E7), NOT(ISNUMBER('Standard Curve'!E7))), "-", 'Standard Curve'!E7)</f>
        <v>-</v>
      </c>
      <c r="G11" s="95" t="str">
        <f>IF(OR( ISBLANK('Standard Curve'!F7), NOT(ISNUMBER('Standard Curve'!F7))), "-", 'Standard Curve'!F7)</f>
        <v>-</v>
      </c>
      <c r="I11" s="6"/>
      <c r="J11" s="98">
        <v>0</v>
      </c>
      <c r="K11" s="98">
        <v>4</v>
      </c>
      <c r="L11" s="99">
        <f t="shared" ca="1" si="28"/>
        <v>0</v>
      </c>
      <c r="M11" s="117" t="str">
        <f t="shared" ca="1" si="29"/>
        <v>-</v>
      </c>
      <c r="N11" s="98" t="str">
        <f t="shared" ca="1" si="30"/>
        <v>-</v>
      </c>
      <c r="O11" s="98" t="str">
        <f t="shared" ca="1" si="31"/>
        <v>-</v>
      </c>
      <c r="P11" s="98" t="str">
        <f t="shared" ca="1" si="32"/>
        <v>-</v>
      </c>
      <c r="Q11" s="100" t="str">
        <f t="shared" ca="1" si="33"/>
        <v>-</v>
      </c>
      <c r="S11" s="62" t="s">
        <v>53</v>
      </c>
      <c r="T11" s="83" t="str">
        <f t="shared" ca="1" si="6"/>
        <v>-</v>
      </c>
      <c r="U11" s="114" t="str">
        <f t="shared" ca="1" si="6"/>
        <v>-</v>
      </c>
      <c r="V11" s="84" t="str">
        <f t="shared" ca="1" si="6"/>
        <v>-</v>
      </c>
      <c r="W11" s="114" t="str">
        <f t="shared" ca="1" si="6"/>
        <v>-</v>
      </c>
      <c r="X11" s="84" t="str">
        <f t="shared" ca="1" si="6"/>
        <v>-</v>
      </c>
      <c r="Y11" s="114" t="str">
        <f t="shared" ca="1" si="6"/>
        <v>-</v>
      </c>
      <c r="Z11" s="84" t="str">
        <f t="shared" ca="1" si="6"/>
        <v>-</v>
      </c>
      <c r="AA11" s="114" t="str">
        <f t="shared" ca="1" si="6"/>
        <v>-</v>
      </c>
      <c r="AB11" s="84" t="str">
        <f t="shared" ca="1" si="6"/>
        <v>-</v>
      </c>
      <c r="AC11" s="114" t="str">
        <f t="shared" ca="1" si="6"/>
        <v>-</v>
      </c>
      <c r="AD11" s="84" t="str">
        <f t="shared" ca="1" si="7"/>
        <v>-</v>
      </c>
      <c r="AE11" s="114" t="str">
        <f t="shared" ca="1" si="7"/>
        <v>-</v>
      </c>
      <c r="AF11" s="84" t="str">
        <f t="shared" ca="1" si="7"/>
        <v>-</v>
      </c>
      <c r="AG11" s="114" t="str">
        <f t="shared" ca="1" si="7"/>
        <v>-</v>
      </c>
      <c r="AH11" s="84" t="str">
        <f t="shared" ca="1" si="7"/>
        <v>-</v>
      </c>
      <c r="AI11" s="114" t="str">
        <f t="shared" ca="1" si="7"/>
        <v>-</v>
      </c>
      <c r="AJ11" s="79" t="str">
        <f t="shared" ca="1" si="7"/>
        <v>-</v>
      </c>
      <c r="AM11" s="98">
        <v>3</v>
      </c>
      <c r="AN11" s="99" t="str">
        <f t="shared" si="34"/>
        <v>-</v>
      </c>
      <c r="AO11" s="100" t="str">
        <f t="shared" ca="1" si="35"/>
        <v>-</v>
      </c>
      <c r="AP11" s="101">
        <f t="shared" si="51"/>
        <v>0</v>
      </c>
      <c r="AQ11" s="102" t="str">
        <f t="shared" ca="1" si="8"/>
        <v>-</v>
      </c>
      <c r="AR11" s="98" t="str">
        <f t="shared" ca="1" si="9"/>
        <v>-</v>
      </c>
      <c r="AS11" s="98" t="str">
        <f t="shared" ca="1" si="10"/>
        <v>-</v>
      </c>
      <c r="AT11" s="103" t="str">
        <f t="shared" ca="1" si="11"/>
        <v>-</v>
      </c>
      <c r="AU11" s="98" t="str">
        <f t="shared" ca="1" si="12"/>
        <v>-</v>
      </c>
      <c r="AV11" s="98" t="str">
        <f t="shared" ca="1" si="13"/>
        <v>-</v>
      </c>
      <c r="AW11" s="98" t="e">
        <f t="shared" ca="1" si="36"/>
        <v>#N/A</v>
      </c>
      <c r="AX11" s="98" t="str">
        <f t="shared" ca="1" si="37"/>
        <v>-</v>
      </c>
      <c r="AY11" s="104" t="str">
        <f t="shared" ca="1" si="52"/>
        <v>-</v>
      </c>
      <c r="BB11" s="62">
        <v>3</v>
      </c>
      <c r="BC11" s="57" t="b">
        <f t="shared" ca="1" si="38"/>
        <v>0</v>
      </c>
      <c r="BD11" s="44" t="b">
        <f t="shared" ca="1" si="39"/>
        <v>0</v>
      </c>
      <c r="BE11" s="44" t="b">
        <f t="shared" ca="1" si="40"/>
        <v>0</v>
      </c>
      <c r="BF11" s="58" t="b">
        <f t="shared" ca="1" si="41"/>
        <v>0</v>
      </c>
      <c r="BG11" s="70"/>
      <c r="BH11" s="6">
        <v>3</v>
      </c>
      <c r="BI11" s="57" t="b">
        <f t="shared" ca="1" si="42"/>
        <v>0</v>
      </c>
      <c r="BJ11" s="44" t="b">
        <f t="shared" ca="1" si="15"/>
        <v>0</v>
      </c>
      <c r="BK11" s="44" t="b">
        <f t="shared" ca="1" si="15"/>
        <v>0</v>
      </c>
      <c r="BL11" s="58" t="b">
        <f t="shared" ca="1" si="15"/>
        <v>0</v>
      </c>
      <c r="BO11" s="75">
        <f t="shared" ca="1" si="53"/>
        <v>0</v>
      </c>
      <c r="BP11" s="89" t="e">
        <f t="shared" ca="1" si="54"/>
        <v>#N/A</v>
      </c>
      <c r="BQ11" s="88" t="e">
        <f t="shared" ca="1" si="55"/>
        <v>#N/A</v>
      </c>
      <c r="BS11" t="s">
        <v>89</v>
      </c>
      <c r="BT11" s="70">
        <f t="shared" ca="1" si="43"/>
        <v>0</v>
      </c>
      <c r="BU11" s="6" t="str">
        <f t="shared" ref="BU11:CJ11" ca="1" si="57">IF(BT11=BT$7,"-",BT11)</f>
        <v>-</v>
      </c>
      <c r="BV11" s="70" t="str">
        <f t="shared" ca="1" si="57"/>
        <v>-</v>
      </c>
      <c r="BW11" s="6" t="str">
        <f t="shared" ca="1" si="57"/>
        <v>-</v>
      </c>
      <c r="BX11" s="70" t="str">
        <f t="shared" ca="1" si="57"/>
        <v>-</v>
      </c>
      <c r="BY11" s="6" t="str">
        <f t="shared" ca="1" si="57"/>
        <v>-</v>
      </c>
      <c r="BZ11" s="70" t="str">
        <f t="shared" ca="1" si="57"/>
        <v>-</v>
      </c>
      <c r="CA11" s="6" t="str">
        <f t="shared" ca="1" si="57"/>
        <v>-</v>
      </c>
      <c r="CB11" s="70" t="str">
        <f t="shared" ca="1" si="57"/>
        <v>-</v>
      </c>
      <c r="CC11" s="6" t="str">
        <f t="shared" ca="1" si="57"/>
        <v>-</v>
      </c>
      <c r="CD11" s="70" t="str">
        <f t="shared" ca="1" si="57"/>
        <v>-</v>
      </c>
      <c r="CE11" s="6" t="str">
        <f t="shared" ca="1" si="57"/>
        <v>-</v>
      </c>
      <c r="CF11" s="70" t="str">
        <f t="shared" ca="1" si="57"/>
        <v>-</v>
      </c>
      <c r="CG11" s="6" t="str">
        <f t="shared" ca="1" si="57"/>
        <v>-</v>
      </c>
      <c r="CH11" s="70" t="str">
        <f t="shared" ca="1" si="57"/>
        <v>-</v>
      </c>
      <c r="CI11" s="6" t="str">
        <f t="shared" ca="1" si="57"/>
        <v>-</v>
      </c>
      <c r="CJ11" s="70" t="str">
        <f t="shared" ca="1" si="57"/>
        <v>-</v>
      </c>
      <c r="CL11">
        <v>3</v>
      </c>
      <c r="CM11" s="90" t="str">
        <f t="shared" ca="1" si="17"/>
        <v>-</v>
      </c>
      <c r="CN11" s="75">
        <f t="shared" ca="1" si="45"/>
        <v>0</v>
      </c>
      <c r="CO11" s="89" t="e">
        <f t="shared" ca="1" si="18"/>
        <v>#N/A</v>
      </c>
      <c r="CP11" s="88" t="e">
        <f t="shared" ca="1" si="19"/>
        <v>#N/A</v>
      </c>
      <c r="CS11" s="19">
        <f t="shared" ca="1" si="46"/>
        <v>0</v>
      </c>
      <c r="CT11" s="3" t="e">
        <f t="shared" ca="1" si="47"/>
        <v>#N/A</v>
      </c>
      <c r="CU11" s="3" t="e">
        <f t="shared" ca="1" si="48"/>
        <v>#N/A</v>
      </c>
      <c r="CV11" s="4"/>
      <c r="CW11" s="18" t="e">
        <f t="shared" ca="1" si="49"/>
        <v>#N/A</v>
      </c>
      <c r="CZ11" s="62" t="str">
        <f t="shared" ca="1" si="20"/>
        <v>-</v>
      </c>
      <c r="DA11" s="6" t="str">
        <f t="shared" ca="1" si="21"/>
        <v>-</v>
      </c>
      <c r="DB11" s="6" t="str">
        <f t="shared" ca="1" si="22"/>
        <v>-</v>
      </c>
      <c r="DC11" s="6" t="str">
        <f t="shared" ca="1" si="23"/>
        <v>-</v>
      </c>
      <c r="DD11" s="6" t="str">
        <f t="shared" ca="1" si="24"/>
        <v>-</v>
      </c>
      <c r="DE11" s="6" t="str">
        <f t="shared" ca="1" si="25"/>
        <v>-</v>
      </c>
      <c r="DF11" s="6" t="str">
        <f t="shared" ca="1" si="26"/>
        <v>-</v>
      </c>
      <c r="DG11" s="6" t="str">
        <f t="shared" ca="1" si="27"/>
        <v>-</v>
      </c>
      <c r="DH11" s="63" t="str">
        <f t="shared" ca="1" si="50"/>
        <v>-</v>
      </c>
      <c r="DI11" s="6"/>
      <c r="DJ11" s="6"/>
      <c r="DK11" s="6"/>
      <c r="DL11" s="63"/>
    </row>
    <row r="12" spans="2:116" x14ac:dyDescent="0.3">
      <c r="B12" s="74">
        <v>4</v>
      </c>
      <c r="C12" s="75" t="str">
        <f>IF(OR( ISBLANK('Standard Curve'!B8), NOT(ISNUMBER('Standard Curve'!B8)), 'Standard Curve'!B8&lt;0), "-", 'Standard Curve'!B8)</f>
        <v>-</v>
      </c>
      <c r="D12" s="96" t="str">
        <f>IF(OR( ISBLANK('Standard Curve'!C8), NOT(ISNUMBER('Standard Curve'!C8))), "-", 'Standard Curve'!C8)</f>
        <v>-</v>
      </c>
      <c r="E12" s="76" t="str">
        <f>IF(OR( ISBLANK('Standard Curve'!D8), NOT(ISNUMBER('Standard Curve'!D8))), "-", 'Standard Curve'!D8)</f>
        <v>-</v>
      </c>
      <c r="F12" s="76" t="str">
        <f>IF(OR( ISBLANK('Standard Curve'!E8), NOT(ISNUMBER('Standard Curve'!E8))), "-", 'Standard Curve'!E8)</f>
        <v>-</v>
      </c>
      <c r="G12" s="97" t="str">
        <f>IF(OR( ISBLANK('Standard Curve'!F8), NOT(ISNUMBER('Standard Curve'!F8))), "-", 'Standard Curve'!F8)</f>
        <v>-</v>
      </c>
      <c r="I12" s="6"/>
      <c r="J12" s="98">
        <v>1</v>
      </c>
      <c r="K12" s="98">
        <v>1</v>
      </c>
      <c r="L12" s="99" t="str">
        <f t="shared" ca="1" si="28"/>
        <v>-</v>
      </c>
      <c r="M12" s="117" t="str">
        <f t="shared" ca="1" si="29"/>
        <v>-</v>
      </c>
      <c r="N12" s="98" t="str">
        <f t="shared" ca="1" si="30"/>
        <v>-</v>
      </c>
      <c r="O12" s="98" t="str">
        <f t="shared" ca="1" si="31"/>
        <v>-</v>
      </c>
      <c r="P12" s="98" t="str">
        <f t="shared" ca="1" si="32"/>
        <v>-</v>
      </c>
      <c r="Q12" s="100" t="str">
        <f t="shared" ca="1" si="33"/>
        <v>-</v>
      </c>
      <c r="S12" s="62" t="s">
        <v>53</v>
      </c>
      <c r="T12" s="83" t="str">
        <f t="shared" ca="1" si="6"/>
        <v>-</v>
      </c>
      <c r="U12" s="114" t="str">
        <f t="shared" ca="1" si="6"/>
        <v>-</v>
      </c>
      <c r="V12" s="84" t="str">
        <f t="shared" ca="1" si="6"/>
        <v>-</v>
      </c>
      <c r="W12" s="114" t="str">
        <f t="shared" ca="1" si="6"/>
        <v>-</v>
      </c>
      <c r="X12" s="84" t="str">
        <f t="shared" ca="1" si="6"/>
        <v>-</v>
      </c>
      <c r="Y12" s="114" t="str">
        <f t="shared" ca="1" si="6"/>
        <v>-</v>
      </c>
      <c r="Z12" s="84" t="str">
        <f t="shared" ca="1" si="6"/>
        <v>-</v>
      </c>
      <c r="AA12" s="114" t="str">
        <f t="shared" ca="1" si="6"/>
        <v>-</v>
      </c>
      <c r="AB12" s="84" t="str">
        <f t="shared" ca="1" si="6"/>
        <v>-</v>
      </c>
      <c r="AC12" s="114" t="str">
        <f t="shared" ca="1" si="6"/>
        <v>-</v>
      </c>
      <c r="AD12" s="84" t="str">
        <f t="shared" ca="1" si="7"/>
        <v>-</v>
      </c>
      <c r="AE12" s="114" t="str">
        <f t="shared" ca="1" si="7"/>
        <v>-</v>
      </c>
      <c r="AF12" s="84" t="str">
        <f t="shared" ca="1" si="7"/>
        <v>-</v>
      </c>
      <c r="AG12" s="114" t="str">
        <f t="shared" ca="1" si="7"/>
        <v>-</v>
      </c>
      <c r="AH12" s="84" t="str">
        <f t="shared" ca="1" si="7"/>
        <v>-</v>
      </c>
      <c r="AI12" s="114" t="str">
        <f t="shared" ca="1" si="7"/>
        <v>-</v>
      </c>
      <c r="AJ12" s="79" t="str">
        <f t="shared" ca="1" si="7"/>
        <v>-</v>
      </c>
      <c r="AM12" s="98">
        <v>4</v>
      </c>
      <c r="AN12" s="99" t="str">
        <f t="shared" si="34"/>
        <v>-</v>
      </c>
      <c r="AO12" s="100" t="str">
        <f t="shared" ca="1" si="35"/>
        <v>-</v>
      </c>
      <c r="AP12" s="101">
        <f t="shared" si="51"/>
        <v>0</v>
      </c>
      <c r="AQ12" s="102" t="str">
        <f t="shared" ca="1" si="8"/>
        <v>-</v>
      </c>
      <c r="AR12" s="98" t="str">
        <f t="shared" ca="1" si="9"/>
        <v>-</v>
      </c>
      <c r="AS12" s="98" t="str">
        <f t="shared" ca="1" si="10"/>
        <v>-</v>
      </c>
      <c r="AT12" s="103" t="str">
        <f t="shared" ca="1" si="11"/>
        <v>-</v>
      </c>
      <c r="AU12" s="98" t="str">
        <f t="shared" ca="1" si="12"/>
        <v>-</v>
      </c>
      <c r="AV12" s="98" t="str">
        <f t="shared" ca="1" si="13"/>
        <v>-</v>
      </c>
      <c r="AW12" s="98" t="e">
        <f t="shared" ca="1" si="36"/>
        <v>#N/A</v>
      </c>
      <c r="AX12" s="98" t="str">
        <f t="shared" ca="1" si="37"/>
        <v>-</v>
      </c>
      <c r="AY12" s="104" t="str">
        <f t="shared" ca="1" si="52"/>
        <v>-</v>
      </c>
      <c r="BB12" s="62">
        <v>4</v>
      </c>
      <c r="BC12" s="57" t="b">
        <f t="shared" ca="1" si="38"/>
        <v>0</v>
      </c>
      <c r="BD12" s="44" t="b">
        <f t="shared" ca="1" si="39"/>
        <v>0</v>
      </c>
      <c r="BE12" s="44" t="b">
        <f t="shared" ca="1" si="40"/>
        <v>0</v>
      </c>
      <c r="BF12" s="58" t="b">
        <f t="shared" ca="1" si="41"/>
        <v>0</v>
      </c>
      <c r="BG12" s="70"/>
      <c r="BH12" s="6">
        <v>4</v>
      </c>
      <c r="BI12" s="57" t="b">
        <f t="shared" ca="1" si="42"/>
        <v>0</v>
      </c>
      <c r="BJ12" s="44" t="b">
        <f t="shared" ca="1" si="15"/>
        <v>0</v>
      </c>
      <c r="BK12" s="44" t="b">
        <f t="shared" ca="1" si="15"/>
        <v>0</v>
      </c>
      <c r="BL12" s="58" t="b">
        <f t="shared" ca="1" si="15"/>
        <v>0</v>
      </c>
      <c r="BO12" s="75">
        <f t="shared" ca="1" si="53"/>
        <v>0</v>
      </c>
      <c r="BP12" s="89" t="e">
        <f t="shared" ca="1" si="54"/>
        <v>#N/A</v>
      </c>
      <c r="BQ12" s="88" t="e">
        <f t="shared" ca="1" si="55"/>
        <v>#N/A</v>
      </c>
      <c r="BS12" t="s">
        <v>90</v>
      </c>
      <c r="BT12" s="70">
        <f t="shared" ca="1" si="43"/>
        <v>0</v>
      </c>
      <c r="BU12" s="6" t="str">
        <f t="shared" ref="BU12:CJ12" ca="1" si="58">IF(BT12=BT$7,"-",BT12)</f>
        <v>-</v>
      </c>
      <c r="BV12" s="70" t="str">
        <f t="shared" ca="1" si="58"/>
        <v>-</v>
      </c>
      <c r="BW12" s="6" t="str">
        <f t="shared" ca="1" si="58"/>
        <v>-</v>
      </c>
      <c r="BX12" s="70" t="str">
        <f t="shared" ca="1" si="58"/>
        <v>-</v>
      </c>
      <c r="BY12" s="6" t="str">
        <f t="shared" ca="1" si="58"/>
        <v>-</v>
      </c>
      <c r="BZ12" s="70" t="str">
        <f t="shared" ca="1" si="58"/>
        <v>-</v>
      </c>
      <c r="CA12" s="6" t="str">
        <f t="shared" ca="1" si="58"/>
        <v>-</v>
      </c>
      <c r="CB12" s="70" t="str">
        <f t="shared" ca="1" si="58"/>
        <v>-</v>
      </c>
      <c r="CC12" s="6" t="str">
        <f t="shared" ca="1" si="58"/>
        <v>-</v>
      </c>
      <c r="CD12" s="70" t="str">
        <f t="shared" ca="1" si="58"/>
        <v>-</v>
      </c>
      <c r="CE12" s="6" t="str">
        <f t="shared" ca="1" si="58"/>
        <v>-</v>
      </c>
      <c r="CF12" s="70" t="str">
        <f t="shared" ca="1" si="58"/>
        <v>-</v>
      </c>
      <c r="CG12" s="6" t="str">
        <f t="shared" ca="1" si="58"/>
        <v>-</v>
      </c>
      <c r="CH12" s="70" t="str">
        <f t="shared" ca="1" si="58"/>
        <v>-</v>
      </c>
      <c r="CI12" s="6" t="str">
        <f t="shared" ca="1" si="58"/>
        <v>-</v>
      </c>
      <c r="CJ12" s="70" t="str">
        <f t="shared" ca="1" si="58"/>
        <v>-</v>
      </c>
      <c r="CL12">
        <v>4</v>
      </c>
      <c r="CM12" s="90" t="str">
        <f t="shared" ca="1" si="17"/>
        <v>-</v>
      </c>
      <c r="CN12" s="75">
        <f t="shared" ca="1" si="45"/>
        <v>0</v>
      </c>
      <c r="CO12" s="89" t="e">
        <f t="shared" ca="1" si="18"/>
        <v>#N/A</v>
      </c>
      <c r="CP12" s="88" t="e">
        <f t="shared" ca="1" si="19"/>
        <v>#N/A</v>
      </c>
      <c r="CS12" s="19">
        <f t="shared" ca="1" si="46"/>
        <v>0</v>
      </c>
      <c r="CT12" s="3" t="e">
        <f t="shared" ca="1" si="47"/>
        <v>#N/A</v>
      </c>
      <c r="CU12" s="3" t="e">
        <f t="shared" ca="1" si="48"/>
        <v>#N/A</v>
      </c>
      <c r="CV12" s="4"/>
      <c r="CW12" s="18" t="e">
        <f t="shared" ca="1" si="49"/>
        <v>#N/A</v>
      </c>
      <c r="CZ12" s="62" t="str">
        <f t="shared" ca="1" si="20"/>
        <v>-</v>
      </c>
      <c r="DA12" s="6" t="str">
        <f t="shared" ca="1" si="21"/>
        <v>-</v>
      </c>
      <c r="DB12" s="6" t="str">
        <f t="shared" ca="1" si="22"/>
        <v>-</v>
      </c>
      <c r="DC12" s="6" t="str">
        <f t="shared" ca="1" si="23"/>
        <v>-</v>
      </c>
      <c r="DD12" s="6" t="str">
        <f t="shared" ca="1" si="24"/>
        <v>-</v>
      </c>
      <c r="DE12" s="6" t="str">
        <f t="shared" ca="1" si="25"/>
        <v>-</v>
      </c>
      <c r="DF12" s="6" t="str">
        <f t="shared" ca="1" si="26"/>
        <v>-</v>
      </c>
      <c r="DG12" s="6" t="str">
        <f t="shared" ca="1" si="27"/>
        <v>-</v>
      </c>
      <c r="DH12" s="63" t="str">
        <f t="shared" ca="1" si="50"/>
        <v>-</v>
      </c>
      <c r="DI12" s="6"/>
      <c r="DJ12" s="6"/>
      <c r="DK12" s="6"/>
      <c r="DL12" s="63"/>
    </row>
    <row r="13" spans="2:116" x14ac:dyDescent="0.3">
      <c r="B13" s="74">
        <v>5</v>
      </c>
      <c r="C13" s="75" t="str">
        <f>IF(OR( ISBLANK('Standard Curve'!B9), NOT(ISNUMBER('Standard Curve'!B9)), 'Standard Curve'!B9&lt;0), "-", 'Standard Curve'!B9)</f>
        <v>-</v>
      </c>
      <c r="D13" s="94" t="str">
        <f>IF(OR( ISBLANK('Standard Curve'!C9), NOT(ISNUMBER('Standard Curve'!C9))), "-", 'Standard Curve'!C9)</f>
        <v>-</v>
      </c>
      <c r="E13" s="78" t="str">
        <f>IF(OR( ISBLANK('Standard Curve'!D9), NOT(ISNUMBER('Standard Curve'!D9))), "-", 'Standard Curve'!D9)</f>
        <v>-</v>
      </c>
      <c r="F13" s="78" t="str">
        <f>IF(OR( ISBLANK('Standard Curve'!E9), NOT(ISNUMBER('Standard Curve'!E9))), "-", 'Standard Curve'!E9)</f>
        <v>-</v>
      </c>
      <c r="G13" s="95" t="str">
        <f>IF(OR( ISBLANK('Standard Curve'!F9), NOT(ISNUMBER('Standard Curve'!F9))), "-", 'Standard Curve'!F9)</f>
        <v>-</v>
      </c>
      <c r="I13" s="6"/>
      <c r="J13" s="98">
        <v>1</v>
      </c>
      <c r="K13" s="98">
        <v>2</v>
      </c>
      <c r="L13" s="99" t="str">
        <f t="shared" ca="1" si="28"/>
        <v>-</v>
      </c>
      <c r="M13" s="117" t="str">
        <f t="shared" ca="1" si="29"/>
        <v>-</v>
      </c>
      <c r="N13" s="98" t="str">
        <f t="shared" ca="1" si="30"/>
        <v>-</v>
      </c>
      <c r="O13" s="98" t="str">
        <f t="shared" ca="1" si="31"/>
        <v>-</v>
      </c>
      <c r="P13" s="98" t="str">
        <f t="shared" ca="1" si="32"/>
        <v>-</v>
      </c>
      <c r="Q13" s="100" t="str">
        <f t="shared" ca="1" si="33"/>
        <v>-</v>
      </c>
      <c r="S13" s="62" t="s">
        <v>53</v>
      </c>
      <c r="T13" s="83" t="str">
        <f t="shared" ca="1" si="6"/>
        <v>-</v>
      </c>
      <c r="U13" s="114" t="str">
        <f t="shared" ca="1" si="6"/>
        <v>-</v>
      </c>
      <c r="V13" s="84" t="str">
        <f t="shared" ca="1" si="6"/>
        <v>-</v>
      </c>
      <c r="W13" s="114" t="str">
        <f t="shared" ca="1" si="6"/>
        <v>-</v>
      </c>
      <c r="X13" s="84" t="str">
        <f t="shared" ca="1" si="6"/>
        <v>-</v>
      </c>
      <c r="Y13" s="114" t="str">
        <f t="shared" ca="1" si="6"/>
        <v>-</v>
      </c>
      <c r="Z13" s="84" t="str">
        <f t="shared" ca="1" si="6"/>
        <v>-</v>
      </c>
      <c r="AA13" s="114" t="str">
        <f t="shared" ca="1" si="6"/>
        <v>-</v>
      </c>
      <c r="AB13" s="84" t="str">
        <f t="shared" ca="1" si="6"/>
        <v>-</v>
      </c>
      <c r="AC13" s="114" t="str">
        <f t="shared" ca="1" si="6"/>
        <v>-</v>
      </c>
      <c r="AD13" s="84" t="str">
        <f t="shared" ca="1" si="7"/>
        <v>-</v>
      </c>
      <c r="AE13" s="114" t="str">
        <f t="shared" ca="1" si="7"/>
        <v>-</v>
      </c>
      <c r="AF13" s="84" t="str">
        <f t="shared" ca="1" si="7"/>
        <v>-</v>
      </c>
      <c r="AG13" s="114" t="str">
        <f t="shared" ca="1" si="7"/>
        <v>-</v>
      </c>
      <c r="AH13" s="84" t="str">
        <f t="shared" ca="1" si="7"/>
        <v>-</v>
      </c>
      <c r="AI13" s="114" t="str">
        <f t="shared" ca="1" si="7"/>
        <v>-</v>
      </c>
      <c r="AJ13" s="79" t="str">
        <f t="shared" ca="1" si="7"/>
        <v>-</v>
      </c>
      <c r="AM13" s="98">
        <v>5</v>
      </c>
      <c r="AN13" s="99" t="str">
        <f t="shared" si="34"/>
        <v>-</v>
      </c>
      <c r="AO13" s="100" t="str">
        <f t="shared" ca="1" si="35"/>
        <v>-</v>
      </c>
      <c r="AP13" s="101">
        <f t="shared" si="51"/>
        <v>0</v>
      </c>
      <c r="AQ13" s="102" t="str">
        <f t="shared" ca="1" si="8"/>
        <v>-</v>
      </c>
      <c r="AR13" s="98" t="str">
        <f t="shared" ca="1" si="9"/>
        <v>-</v>
      </c>
      <c r="AS13" s="98" t="str">
        <f t="shared" ca="1" si="10"/>
        <v>-</v>
      </c>
      <c r="AT13" s="103" t="str">
        <f t="shared" ca="1" si="11"/>
        <v>-</v>
      </c>
      <c r="AU13" s="98" t="str">
        <f t="shared" ca="1" si="12"/>
        <v>-</v>
      </c>
      <c r="AV13" s="98" t="str">
        <f t="shared" ca="1" si="13"/>
        <v>-</v>
      </c>
      <c r="AW13" s="98" t="e">
        <f t="shared" ca="1" si="36"/>
        <v>#N/A</v>
      </c>
      <c r="AX13" s="98" t="str">
        <f t="shared" ca="1" si="37"/>
        <v>-</v>
      </c>
      <c r="AY13" s="104" t="str">
        <f t="shared" ca="1" si="52"/>
        <v>-</v>
      </c>
      <c r="BB13" s="62">
        <v>5</v>
      </c>
      <c r="BC13" s="57" t="b">
        <f t="shared" ca="1" si="38"/>
        <v>0</v>
      </c>
      <c r="BD13" s="44" t="b">
        <f t="shared" ca="1" si="39"/>
        <v>0</v>
      </c>
      <c r="BE13" s="44" t="b">
        <f t="shared" ca="1" si="40"/>
        <v>0</v>
      </c>
      <c r="BF13" s="58" t="b">
        <f t="shared" ca="1" si="41"/>
        <v>0</v>
      </c>
      <c r="BG13" s="70"/>
      <c r="BH13" s="6">
        <v>5</v>
      </c>
      <c r="BI13" s="57" t="b">
        <f t="shared" ca="1" si="42"/>
        <v>0</v>
      </c>
      <c r="BJ13" s="44" t="b">
        <f t="shared" ca="1" si="15"/>
        <v>0</v>
      </c>
      <c r="BK13" s="44" t="b">
        <f t="shared" ca="1" si="15"/>
        <v>0</v>
      </c>
      <c r="BL13" s="58" t="b">
        <f t="shared" ca="1" si="15"/>
        <v>0</v>
      </c>
      <c r="BO13" s="75">
        <f t="shared" ca="1" si="53"/>
        <v>0</v>
      </c>
      <c r="BP13" s="89" t="e">
        <f t="shared" ca="1" si="54"/>
        <v>#N/A</v>
      </c>
      <c r="BQ13" s="88" t="e">
        <f t="shared" ca="1" si="55"/>
        <v>#N/A</v>
      </c>
      <c r="BS13" t="s">
        <v>91</v>
      </c>
      <c r="BT13" s="70">
        <f t="shared" ca="1" si="43"/>
        <v>0</v>
      </c>
      <c r="BU13" s="6" t="str">
        <f t="shared" ref="BU13:CJ13" ca="1" si="59">IF(BT13=BT$7,"-",BT13)</f>
        <v>-</v>
      </c>
      <c r="BV13" s="70" t="str">
        <f t="shared" ca="1" si="59"/>
        <v>-</v>
      </c>
      <c r="BW13" s="6" t="str">
        <f t="shared" ca="1" si="59"/>
        <v>-</v>
      </c>
      <c r="BX13" s="70" t="str">
        <f t="shared" ca="1" si="59"/>
        <v>-</v>
      </c>
      <c r="BY13" s="6" t="str">
        <f t="shared" ca="1" si="59"/>
        <v>-</v>
      </c>
      <c r="BZ13" s="70" t="str">
        <f t="shared" ca="1" si="59"/>
        <v>-</v>
      </c>
      <c r="CA13" s="6" t="str">
        <f t="shared" ca="1" si="59"/>
        <v>-</v>
      </c>
      <c r="CB13" s="70" t="str">
        <f t="shared" ca="1" si="59"/>
        <v>-</v>
      </c>
      <c r="CC13" s="6" t="str">
        <f t="shared" ca="1" si="59"/>
        <v>-</v>
      </c>
      <c r="CD13" s="70" t="str">
        <f t="shared" ca="1" si="59"/>
        <v>-</v>
      </c>
      <c r="CE13" s="6" t="str">
        <f t="shared" ca="1" si="59"/>
        <v>-</v>
      </c>
      <c r="CF13" s="70" t="str">
        <f t="shared" ca="1" si="59"/>
        <v>-</v>
      </c>
      <c r="CG13" s="6" t="str">
        <f t="shared" ca="1" si="59"/>
        <v>-</v>
      </c>
      <c r="CH13" s="70" t="str">
        <f t="shared" ca="1" si="59"/>
        <v>-</v>
      </c>
      <c r="CI13" s="6" t="str">
        <f t="shared" ca="1" si="59"/>
        <v>-</v>
      </c>
      <c r="CJ13" s="70" t="str">
        <f t="shared" ca="1" si="59"/>
        <v>-</v>
      </c>
      <c r="CL13">
        <v>5</v>
      </c>
      <c r="CM13" s="90" t="str">
        <f t="shared" ca="1" si="17"/>
        <v>-</v>
      </c>
      <c r="CN13" s="75">
        <f t="shared" ca="1" si="45"/>
        <v>0</v>
      </c>
      <c r="CO13" s="89" t="e">
        <f t="shared" ca="1" si="18"/>
        <v>#N/A</v>
      </c>
      <c r="CP13" s="88" t="e">
        <f t="shared" ca="1" si="19"/>
        <v>#N/A</v>
      </c>
      <c r="CS13" s="19">
        <f t="shared" ca="1" si="46"/>
        <v>0</v>
      </c>
      <c r="CT13" s="3" t="e">
        <f t="shared" ca="1" si="47"/>
        <v>#N/A</v>
      </c>
      <c r="CU13" s="3" t="e">
        <f t="shared" ca="1" si="48"/>
        <v>#N/A</v>
      </c>
      <c r="CV13" s="4"/>
      <c r="CW13" s="18" t="e">
        <f t="shared" ca="1" si="49"/>
        <v>#N/A</v>
      </c>
      <c r="CZ13" s="62" t="str">
        <f t="shared" ca="1" si="20"/>
        <v>-</v>
      </c>
      <c r="DA13" s="6" t="str">
        <f t="shared" ca="1" si="21"/>
        <v>-</v>
      </c>
      <c r="DB13" s="6" t="str">
        <f t="shared" ca="1" si="22"/>
        <v>-</v>
      </c>
      <c r="DC13" s="6" t="str">
        <f t="shared" ca="1" si="23"/>
        <v>-</v>
      </c>
      <c r="DD13" s="6" t="str">
        <f t="shared" ca="1" si="24"/>
        <v>-</v>
      </c>
      <c r="DE13" s="6" t="str">
        <f t="shared" ca="1" si="25"/>
        <v>-</v>
      </c>
      <c r="DF13" s="6" t="str">
        <f t="shared" ca="1" si="26"/>
        <v>-</v>
      </c>
      <c r="DG13" s="6" t="str">
        <f t="shared" ca="1" si="27"/>
        <v>-</v>
      </c>
      <c r="DH13" s="63" t="str">
        <f t="shared" ca="1" si="50"/>
        <v>-</v>
      </c>
      <c r="DI13" s="6"/>
      <c r="DJ13" s="6"/>
      <c r="DK13" s="6"/>
      <c r="DL13" s="63"/>
    </row>
    <row r="14" spans="2:116" x14ac:dyDescent="0.3">
      <c r="B14" s="74">
        <v>6</v>
      </c>
      <c r="C14" s="75" t="str">
        <f>IF(OR( ISBLANK('Standard Curve'!B10), NOT(ISNUMBER('Standard Curve'!B10)), 'Standard Curve'!B10&lt;0), "-", 'Standard Curve'!B10)</f>
        <v>-</v>
      </c>
      <c r="D14" s="96" t="str">
        <f>IF(OR( ISBLANK('Standard Curve'!C10), NOT(ISNUMBER('Standard Curve'!C10))), "-", 'Standard Curve'!C10)</f>
        <v>-</v>
      </c>
      <c r="E14" s="76" t="str">
        <f>IF(OR( ISBLANK('Standard Curve'!D10), NOT(ISNUMBER('Standard Curve'!D10))), "-", 'Standard Curve'!D10)</f>
        <v>-</v>
      </c>
      <c r="F14" s="76" t="str">
        <f>IF(OR( ISBLANK('Standard Curve'!E10), NOT(ISNUMBER('Standard Curve'!E10))), "-", 'Standard Curve'!E10)</f>
        <v>-</v>
      </c>
      <c r="G14" s="97" t="str">
        <f>IF(OR( ISBLANK('Standard Curve'!F10), NOT(ISNUMBER('Standard Curve'!F10))), "-", 'Standard Curve'!F10)</f>
        <v>-</v>
      </c>
      <c r="I14" s="6"/>
      <c r="J14" s="98">
        <v>1</v>
      </c>
      <c r="K14" s="98">
        <v>3</v>
      </c>
      <c r="L14" s="99" t="str">
        <f t="shared" ca="1" si="28"/>
        <v>-</v>
      </c>
      <c r="M14" s="117" t="str">
        <f t="shared" ca="1" si="29"/>
        <v>-</v>
      </c>
      <c r="N14" s="98" t="str">
        <f t="shared" ca="1" si="30"/>
        <v>-</v>
      </c>
      <c r="O14" s="98" t="str">
        <f t="shared" ca="1" si="31"/>
        <v>-</v>
      </c>
      <c r="P14" s="98" t="str">
        <f t="shared" ca="1" si="32"/>
        <v>-</v>
      </c>
      <c r="Q14" s="100" t="str">
        <f t="shared" ca="1" si="33"/>
        <v>-</v>
      </c>
      <c r="S14" s="62" t="s">
        <v>53</v>
      </c>
      <c r="T14" s="83" t="str">
        <f t="shared" ca="1" si="6"/>
        <v>-</v>
      </c>
      <c r="U14" s="114" t="str">
        <f t="shared" ca="1" si="6"/>
        <v>-</v>
      </c>
      <c r="V14" s="84" t="str">
        <f t="shared" ca="1" si="6"/>
        <v>-</v>
      </c>
      <c r="W14" s="114" t="str">
        <f t="shared" ca="1" si="6"/>
        <v>-</v>
      </c>
      <c r="X14" s="84" t="str">
        <f t="shared" ca="1" si="6"/>
        <v>-</v>
      </c>
      <c r="Y14" s="114" t="str">
        <f t="shared" ca="1" si="6"/>
        <v>-</v>
      </c>
      <c r="Z14" s="84" t="str">
        <f t="shared" ca="1" si="6"/>
        <v>-</v>
      </c>
      <c r="AA14" s="114" t="str">
        <f t="shared" ca="1" si="6"/>
        <v>-</v>
      </c>
      <c r="AB14" s="84" t="str">
        <f t="shared" ca="1" si="6"/>
        <v>-</v>
      </c>
      <c r="AC14" s="114" t="str">
        <f t="shared" ca="1" si="6"/>
        <v>-</v>
      </c>
      <c r="AD14" s="84" t="str">
        <f t="shared" ca="1" si="7"/>
        <v>-</v>
      </c>
      <c r="AE14" s="114" t="str">
        <f t="shared" ca="1" si="7"/>
        <v>-</v>
      </c>
      <c r="AF14" s="84" t="str">
        <f t="shared" ca="1" si="7"/>
        <v>-</v>
      </c>
      <c r="AG14" s="114" t="str">
        <f t="shared" ca="1" si="7"/>
        <v>-</v>
      </c>
      <c r="AH14" s="84" t="str">
        <f t="shared" ca="1" si="7"/>
        <v>-</v>
      </c>
      <c r="AI14" s="114" t="str">
        <f t="shared" ca="1" si="7"/>
        <v>-</v>
      </c>
      <c r="AJ14" s="79" t="str">
        <f t="shared" ca="1" si="7"/>
        <v>-</v>
      </c>
      <c r="AM14" s="98">
        <v>6</v>
      </c>
      <c r="AN14" s="99" t="str">
        <f t="shared" si="34"/>
        <v>-</v>
      </c>
      <c r="AO14" s="100" t="str">
        <f t="shared" ca="1" si="35"/>
        <v>-</v>
      </c>
      <c r="AP14" s="101">
        <f t="shared" si="51"/>
        <v>0</v>
      </c>
      <c r="AQ14" s="102" t="str">
        <f t="shared" ca="1" si="8"/>
        <v>-</v>
      </c>
      <c r="AR14" s="98" t="str">
        <f t="shared" ca="1" si="9"/>
        <v>-</v>
      </c>
      <c r="AS14" s="98" t="str">
        <f t="shared" ca="1" si="10"/>
        <v>-</v>
      </c>
      <c r="AT14" s="103" t="str">
        <f t="shared" ca="1" si="11"/>
        <v>-</v>
      </c>
      <c r="AU14" s="98" t="str">
        <f t="shared" ca="1" si="12"/>
        <v>-</v>
      </c>
      <c r="AV14" s="98" t="str">
        <f t="shared" ca="1" si="13"/>
        <v>-</v>
      </c>
      <c r="AW14" s="98" t="e">
        <f t="shared" ca="1" si="36"/>
        <v>#N/A</v>
      </c>
      <c r="AX14" s="98" t="str">
        <f t="shared" ca="1" si="37"/>
        <v>-</v>
      </c>
      <c r="AY14" s="104" t="str">
        <f t="shared" ca="1" si="52"/>
        <v>-</v>
      </c>
      <c r="BB14" s="62">
        <v>6</v>
      </c>
      <c r="BC14" s="57" t="b">
        <f t="shared" ca="1" si="38"/>
        <v>0</v>
      </c>
      <c r="BD14" s="44" t="b">
        <f t="shared" ca="1" si="39"/>
        <v>0</v>
      </c>
      <c r="BE14" s="44" t="b">
        <f t="shared" ca="1" si="40"/>
        <v>0</v>
      </c>
      <c r="BF14" s="58" t="b">
        <f t="shared" ca="1" si="41"/>
        <v>0</v>
      </c>
      <c r="BG14" s="70"/>
      <c r="BH14" s="6">
        <v>6</v>
      </c>
      <c r="BI14" s="57" t="b">
        <f t="shared" ca="1" si="42"/>
        <v>0</v>
      </c>
      <c r="BJ14" s="44" t="b">
        <f t="shared" ca="1" si="15"/>
        <v>0</v>
      </c>
      <c r="BK14" s="44" t="b">
        <f t="shared" ca="1" si="15"/>
        <v>0</v>
      </c>
      <c r="BL14" s="58" t="b">
        <f t="shared" ca="1" si="15"/>
        <v>0</v>
      </c>
      <c r="BO14" s="75">
        <f t="shared" ca="1" si="53"/>
        <v>0</v>
      </c>
      <c r="BP14" s="89" t="e">
        <f t="shared" ca="1" si="54"/>
        <v>#N/A</v>
      </c>
      <c r="BQ14" s="88" t="e">
        <f t="shared" ca="1" si="55"/>
        <v>#N/A</v>
      </c>
      <c r="BS14" t="s">
        <v>92</v>
      </c>
      <c r="BT14" s="70">
        <f t="shared" ca="1" si="43"/>
        <v>0</v>
      </c>
      <c r="BU14" s="6" t="str">
        <f t="shared" ref="BU14:CJ14" ca="1" si="60">IF(BT14=BT$7,"-",BT14)</f>
        <v>-</v>
      </c>
      <c r="BV14" s="70" t="str">
        <f t="shared" ca="1" si="60"/>
        <v>-</v>
      </c>
      <c r="BW14" s="6" t="str">
        <f t="shared" ca="1" si="60"/>
        <v>-</v>
      </c>
      <c r="BX14" s="70" t="str">
        <f t="shared" ca="1" si="60"/>
        <v>-</v>
      </c>
      <c r="BY14" s="6" t="str">
        <f t="shared" ca="1" si="60"/>
        <v>-</v>
      </c>
      <c r="BZ14" s="70" t="str">
        <f t="shared" ca="1" si="60"/>
        <v>-</v>
      </c>
      <c r="CA14" s="6" t="str">
        <f t="shared" ca="1" si="60"/>
        <v>-</v>
      </c>
      <c r="CB14" s="70" t="str">
        <f t="shared" ca="1" si="60"/>
        <v>-</v>
      </c>
      <c r="CC14" s="6" t="str">
        <f t="shared" ca="1" si="60"/>
        <v>-</v>
      </c>
      <c r="CD14" s="70" t="str">
        <f t="shared" ca="1" si="60"/>
        <v>-</v>
      </c>
      <c r="CE14" s="6" t="str">
        <f t="shared" ca="1" si="60"/>
        <v>-</v>
      </c>
      <c r="CF14" s="70" t="str">
        <f t="shared" ca="1" si="60"/>
        <v>-</v>
      </c>
      <c r="CG14" s="6" t="str">
        <f t="shared" ca="1" si="60"/>
        <v>-</v>
      </c>
      <c r="CH14" s="70" t="str">
        <f t="shared" ca="1" si="60"/>
        <v>-</v>
      </c>
      <c r="CI14" s="6" t="str">
        <f t="shared" ca="1" si="60"/>
        <v>-</v>
      </c>
      <c r="CJ14" s="70" t="str">
        <f t="shared" ca="1" si="60"/>
        <v>-</v>
      </c>
      <c r="CL14">
        <v>6</v>
      </c>
      <c r="CM14" s="90" t="str">
        <f t="shared" ca="1" si="17"/>
        <v>-</v>
      </c>
      <c r="CN14" s="75">
        <f t="shared" ca="1" si="45"/>
        <v>0</v>
      </c>
      <c r="CO14" s="89" t="e">
        <f t="shared" ca="1" si="18"/>
        <v>#N/A</v>
      </c>
      <c r="CP14" s="88" t="e">
        <f t="shared" ca="1" si="19"/>
        <v>#N/A</v>
      </c>
      <c r="CS14" s="19">
        <f t="shared" ca="1" si="46"/>
        <v>0</v>
      </c>
      <c r="CT14" s="3" t="e">
        <f t="shared" ca="1" si="47"/>
        <v>#N/A</v>
      </c>
      <c r="CU14" s="3" t="e">
        <f t="shared" ca="1" si="48"/>
        <v>#N/A</v>
      </c>
      <c r="CV14" s="4"/>
      <c r="CW14" s="18" t="e">
        <f t="shared" ca="1" si="49"/>
        <v>#N/A</v>
      </c>
      <c r="CZ14" s="62" t="str">
        <f t="shared" ca="1" si="20"/>
        <v>-</v>
      </c>
      <c r="DA14" s="6" t="str">
        <f t="shared" ca="1" si="21"/>
        <v>-</v>
      </c>
      <c r="DB14" s="6" t="str">
        <f t="shared" ca="1" si="22"/>
        <v>-</v>
      </c>
      <c r="DC14" s="6" t="str">
        <f t="shared" ca="1" si="23"/>
        <v>-</v>
      </c>
      <c r="DD14" s="6" t="str">
        <f t="shared" ca="1" si="24"/>
        <v>-</v>
      </c>
      <c r="DE14" s="6" t="str">
        <f t="shared" ca="1" si="25"/>
        <v>-</v>
      </c>
      <c r="DF14" s="6" t="str">
        <f t="shared" ca="1" si="26"/>
        <v>-</v>
      </c>
      <c r="DG14" s="6" t="str">
        <f t="shared" ca="1" si="27"/>
        <v>-</v>
      </c>
      <c r="DH14" s="63" t="str">
        <f t="shared" ca="1" si="50"/>
        <v>-</v>
      </c>
      <c r="DI14" s="6"/>
      <c r="DJ14" s="6"/>
      <c r="DK14" s="6"/>
      <c r="DL14" s="63"/>
    </row>
    <row r="15" spans="2:116" x14ac:dyDescent="0.3">
      <c r="B15" s="74">
        <v>7</v>
      </c>
      <c r="C15" s="75" t="str">
        <f>IF(OR( ISBLANK('Standard Curve'!B11), NOT(ISNUMBER('Standard Curve'!B11)), 'Standard Curve'!B11&lt;0), "-", 'Standard Curve'!B11)</f>
        <v>-</v>
      </c>
      <c r="D15" s="94" t="str">
        <f>IF(OR( ISBLANK('Standard Curve'!C11), NOT(ISNUMBER('Standard Curve'!C11))), "-", 'Standard Curve'!C11)</f>
        <v>-</v>
      </c>
      <c r="E15" s="78" t="str">
        <f>IF(OR( ISBLANK('Standard Curve'!D11), NOT(ISNUMBER('Standard Curve'!D11))), "-", 'Standard Curve'!D11)</f>
        <v>-</v>
      </c>
      <c r="F15" s="78" t="str">
        <f>IF(OR( ISBLANK('Standard Curve'!E11), NOT(ISNUMBER('Standard Curve'!E11))), "-", 'Standard Curve'!E11)</f>
        <v>-</v>
      </c>
      <c r="G15" s="95" t="str">
        <f>IF(OR( ISBLANK('Standard Curve'!F11), NOT(ISNUMBER('Standard Curve'!F11))), "-", 'Standard Curve'!F11)</f>
        <v>-</v>
      </c>
      <c r="I15" s="6"/>
      <c r="J15" s="98">
        <v>1</v>
      </c>
      <c r="K15" s="98">
        <v>4</v>
      </c>
      <c r="L15" s="99" t="str">
        <f t="shared" ca="1" si="28"/>
        <v>-</v>
      </c>
      <c r="M15" s="117" t="str">
        <f t="shared" ca="1" si="29"/>
        <v>-</v>
      </c>
      <c r="N15" s="98" t="str">
        <f t="shared" ca="1" si="30"/>
        <v>-</v>
      </c>
      <c r="O15" s="98" t="str">
        <f t="shared" ca="1" si="31"/>
        <v>-</v>
      </c>
      <c r="P15" s="98" t="str">
        <f t="shared" ca="1" si="32"/>
        <v>-</v>
      </c>
      <c r="Q15" s="100" t="str">
        <f t="shared" ca="1" si="33"/>
        <v>-</v>
      </c>
      <c r="S15" s="62" t="s">
        <v>53</v>
      </c>
      <c r="T15" s="83" t="str">
        <f t="shared" ca="1" si="6"/>
        <v>-</v>
      </c>
      <c r="U15" s="114" t="str">
        <f t="shared" ca="1" si="6"/>
        <v>-</v>
      </c>
      <c r="V15" s="84" t="str">
        <f t="shared" ca="1" si="6"/>
        <v>-</v>
      </c>
      <c r="W15" s="114" t="str">
        <f t="shared" ca="1" si="6"/>
        <v>-</v>
      </c>
      <c r="X15" s="84" t="str">
        <f t="shared" ca="1" si="6"/>
        <v>-</v>
      </c>
      <c r="Y15" s="114" t="str">
        <f t="shared" ca="1" si="6"/>
        <v>-</v>
      </c>
      <c r="Z15" s="84" t="str">
        <f t="shared" ca="1" si="6"/>
        <v>-</v>
      </c>
      <c r="AA15" s="114" t="str">
        <f t="shared" ca="1" si="6"/>
        <v>-</v>
      </c>
      <c r="AB15" s="84" t="str">
        <f t="shared" ca="1" si="6"/>
        <v>-</v>
      </c>
      <c r="AC15" s="114" t="str">
        <f t="shared" ca="1" si="6"/>
        <v>-</v>
      </c>
      <c r="AD15" s="84" t="str">
        <f t="shared" ca="1" si="7"/>
        <v>-</v>
      </c>
      <c r="AE15" s="114" t="str">
        <f t="shared" ca="1" si="7"/>
        <v>-</v>
      </c>
      <c r="AF15" s="84" t="str">
        <f t="shared" ca="1" si="7"/>
        <v>-</v>
      </c>
      <c r="AG15" s="114" t="str">
        <f t="shared" ca="1" si="7"/>
        <v>-</v>
      </c>
      <c r="AH15" s="84" t="str">
        <f t="shared" ca="1" si="7"/>
        <v>-</v>
      </c>
      <c r="AI15" s="114" t="str">
        <f t="shared" ca="1" si="7"/>
        <v>-</v>
      </c>
      <c r="AJ15" s="79" t="str">
        <f t="shared" ca="1" si="7"/>
        <v>-</v>
      </c>
      <c r="AM15" s="98">
        <v>7</v>
      </c>
      <c r="AN15" s="99" t="str">
        <f t="shared" si="34"/>
        <v>-</v>
      </c>
      <c r="AO15" s="100" t="str">
        <f t="shared" ca="1" si="35"/>
        <v>-</v>
      </c>
      <c r="AP15" s="101">
        <f t="shared" si="51"/>
        <v>0</v>
      </c>
      <c r="AQ15" s="102" t="str">
        <f t="shared" ca="1" si="8"/>
        <v>-</v>
      </c>
      <c r="AR15" s="98" t="str">
        <f t="shared" ca="1" si="9"/>
        <v>-</v>
      </c>
      <c r="AS15" s="98" t="str">
        <f t="shared" ca="1" si="10"/>
        <v>-</v>
      </c>
      <c r="AT15" s="103" t="str">
        <f t="shared" ca="1" si="11"/>
        <v>-</v>
      </c>
      <c r="AU15" s="98" t="str">
        <f t="shared" ca="1" si="12"/>
        <v>-</v>
      </c>
      <c r="AV15" s="98" t="str">
        <f t="shared" ca="1" si="13"/>
        <v>-</v>
      </c>
      <c r="AW15" s="98" t="e">
        <f t="shared" ca="1" si="36"/>
        <v>#N/A</v>
      </c>
      <c r="AX15" s="98" t="str">
        <f t="shared" ca="1" si="37"/>
        <v>-</v>
      </c>
      <c r="AY15" s="104" t="str">
        <f t="shared" ca="1" si="52"/>
        <v>-</v>
      </c>
      <c r="BB15" s="62">
        <v>7</v>
      </c>
      <c r="BC15" s="57" t="b">
        <f t="shared" ca="1" si="38"/>
        <v>0</v>
      </c>
      <c r="BD15" s="44" t="b">
        <f t="shared" ca="1" si="39"/>
        <v>0</v>
      </c>
      <c r="BE15" s="44" t="b">
        <f t="shared" ca="1" si="40"/>
        <v>0</v>
      </c>
      <c r="BF15" s="58" t="b">
        <f t="shared" ca="1" si="41"/>
        <v>0</v>
      </c>
      <c r="BG15" s="70"/>
      <c r="BH15" s="6">
        <v>7</v>
      </c>
      <c r="BI15" s="57" t="b">
        <f t="shared" ca="1" si="42"/>
        <v>0</v>
      </c>
      <c r="BJ15" s="44" t="b">
        <f t="shared" ca="1" si="15"/>
        <v>0</v>
      </c>
      <c r="BK15" s="44" t="b">
        <f t="shared" ca="1" si="15"/>
        <v>0</v>
      </c>
      <c r="BL15" s="58" t="b">
        <f t="shared" ca="1" si="15"/>
        <v>0</v>
      </c>
      <c r="BO15" s="75">
        <f t="shared" ca="1" si="53"/>
        <v>0</v>
      </c>
      <c r="BP15" s="89" t="e">
        <f t="shared" ca="1" si="54"/>
        <v>#N/A</v>
      </c>
      <c r="BQ15" s="88" t="e">
        <f t="shared" ca="1" si="55"/>
        <v>#N/A</v>
      </c>
      <c r="BS15" t="s">
        <v>93</v>
      </c>
      <c r="BT15" s="70">
        <f t="shared" ca="1" si="43"/>
        <v>0</v>
      </c>
      <c r="BU15" s="6" t="str">
        <f t="shared" ref="BU15:CJ15" ca="1" si="61">IF(BT15=BT$7,"-",BT15)</f>
        <v>-</v>
      </c>
      <c r="BV15" s="70" t="str">
        <f t="shared" ca="1" si="61"/>
        <v>-</v>
      </c>
      <c r="BW15" s="6" t="str">
        <f t="shared" ca="1" si="61"/>
        <v>-</v>
      </c>
      <c r="BX15" s="70" t="str">
        <f t="shared" ca="1" si="61"/>
        <v>-</v>
      </c>
      <c r="BY15" s="6" t="str">
        <f t="shared" ca="1" si="61"/>
        <v>-</v>
      </c>
      <c r="BZ15" s="70" t="str">
        <f t="shared" ca="1" si="61"/>
        <v>-</v>
      </c>
      <c r="CA15" s="6" t="str">
        <f t="shared" ca="1" si="61"/>
        <v>-</v>
      </c>
      <c r="CB15" s="70" t="str">
        <f t="shared" ca="1" si="61"/>
        <v>-</v>
      </c>
      <c r="CC15" s="6" t="str">
        <f t="shared" ca="1" si="61"/>
        <v>-</v>
      </c>
      <c r="CD15" s="70" t="str">
        <f t="shared" ca="1" si="61"/>
        <v>-</v>
      </c>
      <c r="CE15" s="6" t="str">
        <f t="shared" ca="1" si="61"/>
        <v>-</v>
      </c>
      <c r="CF15" s="70" t="str">
        <f t="shared" ca="1" si="61"/>
        <v>-</v>
      </c>
      <c r="CG15" s="6" t="str">
        <f t="shared" ca="1" si="61"/>
        <v>-</v>
      </c>
      <c r="CH15" s="70" t="str">
        <f t="shared" ca="1" si="61"/>
        <v>-</v>
      </c>
      <c r="CI15" s="6" t="str">
        <f t="shared" ca="1" si="61"/>
        <v>-</v>
      </c>
      <c r="CJ15" s="70" t="str">
        <f t="shared" ca="1" si="61"/>
        <v>-</v>
      </c>
      <c r="CL15">
        <v>7</v>
      </c>
      <c r="CM15" s="90" t="str">
        <f t="shared" ca="1" si="17"/>
        <v>-</v>
      </c>
      <c r="CN15" s="75">
        <f t="shared" ca="1" si="45"/>
        <v>0</v>
      </c>
      <c r="CO15" s="89" t="e">
        <f t="shared" ca="1" si="18"/>
        <v>#N/A</v>
      </c>
      <c r="CP15" s="88" t="e">
        <f t="shared" ca="1" si="19"/>
        <v>#N/A</v>
      </c>
      <c r="CS15" s="19">
        <f t="shared" ca="1" si="46"/>
        <v>0</v>
      </c>
      <c r="CT15" s="3" t="e">
        <f t="shared" ca="1" si="47"/>
        <v>#N/A</v>
      </c>
      <c r="CU15" s="3" t="e">
        <f t="shared" ca="1" si="48"/>
        <v>#N/A</v>
      </c>
      <c r="CV15" s="4"/>
      <c r="CW15" s="18" t="e">
        <f t="shared" ca="1" si="49"/>
        <v>#N/A</v>
      </c>
      <c r="CZ15" s="62" t="str">
        <f t="shared" ca="1" si="20"/>
        <v>-</v>
      </c>
      <c r="DA15" s="6" t="str">
        <f t="shared" ca="1" si="21"/>
        <v>-</v>
      </c>
      <c r="DB15" s="6" t="str">
        <f t="shared" ca="1" si="22"/>
        <v>-</v>
      </c>
      <c r="DC15" s="6" t="str">
        <f t="shared" ca="1" si="23"/>
        <v>-</v>
      </c>
      <c r="DD15" s="6" t="str">
        <f t="shared" ca="1" si="24"/>
        <v>-</v>
      </c>
      <c r="DE15" s="6" t="str">
        <f t="shared" ca="1" si="25"/>
        <v>-</v>
      </c>
      <c r="DF15" s="6" t="str">
        <f t="shared" ca="1" si="26"/>
        <v>-</v>
      </c>
      <c r="DG15" s="6" t="str">
        <f t="shared" ca="1" si="27"/>
        <v>-</v>
      </c>
      <c r="DH15" s="63" t="str">
        <f t="shared" ca="1" si="50"/>
        <v>-</v>
      </c>
      <c r="DI15" s="6"/>
      <c r="DJ15" s="6"/>
      <c r="DK15" s="6"/>
      <c r="DL15" s="63"/>
    </row>
    <row r="16" spans="2:116" x14ac:dyDescent="0.3">
      <c r="B16" s="74">
        <v>8</v>
      </c>
      <c r="C16" s="75" t="str">
        <f>IF(OR( ISBLANK('Standard Curve'!B12), NOT(ISNUMBER('Standard Curve'!B12)), 'Standard Curve'!B12&lt;0), "-", 'Standard Curve'!B12)</f>
        <v>-</v>
      </c>
      <c r="D16" s="96" t="str">
        <f>IF(OR( ISBLANK('Standard Curve'!C12), NOT(ISNUMBER('Standard Curve'!C12))), "-", 'Standard Curve'!C12)</f>
        <v>-</v>
      </c>
      <c r="E16" s="76" t="str">
        <f>IF(OR( ISBLANK('Standard Curve'!D12), NOT(ISNUMBER('Standard Curve'!D12))), "-", 'Standard Curve'!D12)</f>
        <v>-</v>
      </c>
      <c r="F16" s="76" t="str">
        <f>IF(OR( ISBLANK('Standard Curve'!E12), NOT(ISNUMBER('Standard Curve'!E12))), "-", 'Standard Curve'!E12)</f>
        <v>-</v>
      </c>
      <c r="G16" s="97" t="str">
        <f>IF(OR( ISBLANK('Standard Curve'!F12), NOT(ISNUMBER('Standard Curve'!F12))), "-", 'Standard Curve'!F12)</f>
        <v>-</v>
      </c>
      <c r="I16" s="6"/>
      <c r="J16" s="98">
        <v>2</v>
      </c>
      <c r="K16" s="98">
        <v>1</v>
      </c>
      <c r="L16" s="99" t="str">
        <f t="shared" ca="1" si="28"/>
        <v>-</v>
      </c>
      <c r="M16" s="117" t="str">
        <f t="shared" ca="1" si="29"/>
        <v>-</v>
      </c>
      <c r="N16" s="98" t="str">
        <f t="shared" ca="1" si="30"/>
        <v>-</v>
      </c>
      <c r="O16" s="98" t="str">
        <f t="shared" ca="1" si="31"/>
        <v>-</v>
      </c>
      <c r="P16" s="98" t="str">
        <f t="shared" ca="1" si="32"/>
        <v>-</v>
      </c>
      <c r="Q16" s="100" t="str">
        <f t="shared" ca="1" si="33"/>
        <v>-</v>
      </c>
      <c r="S16" s="62" t="s">
        <v>53</v>
      </c>
      <c r="T16" s="83" t="str">
        <f t="shared" ca="1" si="6"/>
        <v>-</v>
      </c>
      <c r="U16" s="114" t="str">
        <f t="shared" ca="1" si="6"/>
        <v>-</v>
      </c>
      <c r="V16" s="84" t="str">
        <f t="shared" ca="1" si="6"/>
        <v>-</v>
      </c>
      <c r="W16" s="114" t="str">
        <f t="shared" ca="1" si="6"/>
        <v>-</v>
      </c>
      <c r="X16" s="84" t="str">
        <f t="shared" ca="1" si="6"/>
        <v>-</v>
      </c>
      <c r="Y16" s="114" t="str">
        <f t="shared" ca="1" si="6"/>
        <v>-</v>
      </c>
      <c r="Z16" s="84" t="str">
        <f t="shared" ca="1" si="6"/>
        <v>-</v>
      </c>
      <c r="AA16" s="114" t="str">
        <f t="shared" ca="1" si="6"/>
        <v>-</v>
      </c>
      <c r="AB16" s="84" t="str">
        <f t="shared" ca="1" si="6"/>
        <v>-</v>
      </c>
      <c r="AC16" s="114" t="str">
        <f t="shared" ca="1" si="6"/>
        <v>-</v>
      </c>
      <c r="AD16" s="84" t="str">
        <f t="shared" ca="1" si="7"/>
        <v>-</v>
      </c>
      <c r="AE16" s="114" t="str">
        <f t="shared" ca="1" si="7"/>
        <v>-</v>
      </c>
      <c r="AF16" s="84" t="str">
        <f t="shared" ca="1" si="7"/>
        <v>-</v>
      </c>
      <c r="AG16" s="114" t="str">
        <f t="shared" ca="1" si="7"/>
        <v>-</v>
      </c>
      <c r="AH16" s="84" t="str">
        <f t="shared" ca="1" si="7"/>
        <v>-</v>
      </c>
      <c r="AI16" s="114" t="str">
        <f t="shared" ca="1" si="7"/>
        <v>-</v>
      </c>
      <c r="AJ16" s="79" t="str">
        <f t="shared" ca="1" si="7"/>
        <v>-</v>
      </c>
      <c r="AM16" s="98">
        <v>8</v>
      </c>
      <c r="AN16" s="99" t="str">
        <f t="shared" si="34"/>
        <v>-</v>
      </c>
      <c r="AO16" s="100" t="str">
        <f t="shared" ca="1" si="35"/>
        <v>-</v>
      </c>
      <c r="AP16" s="101">
        <f t="shared" si="51"/>
        <v>0</v>
      </c>
      <c r="AQ16" s="102" t="str">
        <f t="shared" ca="1" si="8"/>
        <v>-</v>
      </c>
      <c r="AR16" s="98" t="str">
        <f t="shared" ca="1" si="9"/>
        <v>-</v>
      </c>
      <c r="AS16" s="98" t="str">
        <f t="shared" ca="1" si="10"/>
        <v>-</v>
      </c>
      <c r="AT16" s="103" t="str">
        <f t="shared" ca="1" si="11"/>
        <v>-</v>
      </c>
      <c r="AU16" s="98" t="str">
        <f t="shared" ca="1" si="12"/>
        <v>-</v>
      </c>
      <c r="AV16" s="98" t="str">
        <f t="shared" ca="1" si="13"/>
        <v>-</v>
      </c>
      <c r="AW16" s="98" t="e">
        <f t="shared" ca="1" si="36"/>
        <v>#N/A</v>
      </c>
      <c r="AX16" s="98" t="str">
        <f t="shared" ca="1" si="37"/>
        <v>-</v>
      </c>
      <c r="AY16" s="104" t="str">
        <f t="shared" ca="1" si="52"/>
        <v>-</v>
      </c>
      <c r="BB16" s="62">
        <v>8</v>
      </c>
      <c r="BC16" s="57" t="b">
        <f t="shared" ca="1" si="38"/>
        <v>0</v>
      </c>
      <c r="BD16" s="44" t="b">
        <f t="shared" ca="1" si="39"/>
        <v>0</v>
      </c>
      <c r="BE16" s="44" t="b">
        <f t="shared" ca="1" si="40"/>
        <v>0</v>
      </c>
      <c r="BF16" s="58" t="b">
        <f t="shared" ca="1" si="41"/>
        <v>0</v>
      </c>
      <c r="BG16" s="70"/>
      <c r="BH16" s="6">
        <v>8</v>
      </c>
      <c r="BI16" s="57" t="b">
        <f t="shared" ca="1" si="42"/>
        <v>0</v>
      </c>
      <c r="BJ16" s="44" t="b">
        <f t="shared" ca="1" si="15"/>
        <v>0</v>
      </c>
      <c r="BK16" s="44" t="b">
        <f t="shared" ca="1" si="15"/>
        <v>0</v>
      </c>
      <c r="BL16" s="58" t="b">
        <f t="shared" ca="1" si="15"/>
        <v>0</v>
      </c>
      <c r="BO16" s="75">
        <f t="shared" ca="1" si="53"/>
        <v>0</v>
      </c>
      <c r="BP16" s="89" t="e">
        <f t="shared" ca="1" si="54"/>
        <v>#N/A</v>
      </c>
      <c r="BQ16" s="88" t="e">
        <f t="shared" ca="1" si="55"/>
        <v>#N/A</v>
      </c>
      <c r="BS16" t="s">
        <v>94</v>
      </c>
      <c r="BT16" s="70">
        <f t="shared" ca="1" si="43"/>
        <v>0</v>
      </c>
      <c r="BU16" s="6" t="str">
        <f t="shared" ref="BU16:CJ16" ca="1" si="62">IF(BT16=BT$7,"-",BT16)</f>
        <v>-</v>
      </c>
      <c r="BV16" s="70" t="str">
        <f t="shared" ca="1" si="62"/>
        <v>-</v>
      </c>
      <c r="BW16" s="6" t="str">
        <f t="shared" ca="1" si="62"/>
        <v>-</v>
      </c>
      <c r="BX16" s="70" t="str">
        <f t="shared" ca="1" si="62"/>
        <v>-</v>
      </c>
      <c r="BY16" s="6" t="str">
        <f t="shared" ca="1" si="62"/>
        <v>-</v>
      </c>
      <c r="BZ16" s="70" t="str">
        <f t="shared" ca="1" si="62"/>
        <v>-</v>
      </c>
      <c r="CA16" s="6" t="str">
        <f t="shared" ca="1" si="62"/>
        <v>-</v>
      </c>
      <c r="CB16" s="70" t="str">
        <f t="shared" ca="1" si="62"/>
        <v>-</v>
      </c>
      <c r="CC16" s="6" t="str">
        <f t="shared" ca="1" si="62"/>
        <v>-</v>
      </c>
      <c r="CD16" s="70" t="str">
        <f t="shared" ca="1" si="62"/>
        <v>-</v>
      </c>
      <c r="CE16" s="6" t="str">
        <f t="shared" ca="1" si="62"/>
        <v>-</v>
      </c>
      <c r="CF16" s="70" t="str">
        <f t="shared" ca="1" si="62"/>
        <v>-</v>
      </c>
      <c r="CG16" s="6" t="str">
        <f t="shared" ca="1" si="62"/>
        <v>-</v>
      </c>
      <c r="CH16" s="70" t="str">
        <f t="shared" ca="1" si="62"/>
        <v>-</v>
      </c>
      <c r="CI16" s="6" t="str">
        <f t="shared" ca="1" si="62"/>
        <v>-</v>
      </c>
      <c r="CJ16" s="70" t="str">
        <f t="shared" ca="1" si="62"/>
        <v>-</v>
      </c>
      <c r="CL16">
        <v>8</v>
      </c>
      <c r="CM16" s="90" t="str">
        <f t="shared" ca="1" si="17"/>
        <v>-</v>
      </c>
      <c r="CN16" s="75">
        <f t="shared" ca="1" si="45"/>
        <v>0</v>
      </c>
      <c r="CO16" s="89" t="e">
        <f t="shared" ca="1" si="18"/>
        <v>#N/A</v>
      </c>
      <c r="CP16" s="88" t="e">
        <f t="shared" ca="1" si="19"/>
        <v>#N/A</v>
      </c>
      <c r="CS16" s="19">
        <f t="shared" ca="1" si="46"/>
        <v>0</v>
      </c>
      <c r="CT16" s="3" t="e">
        <f t="shared" ca="1" si="47"/>
        <v>#N/A</v>
      </c>
      <c r="CU16" s="3" t="e">
        <f t="shared" ca="1" si="48"/>
        <v>#N/A</v>
      </c>
      <c r="CV16" s="4"/>
      <c r="CW16" s="18" t="e">
        <f t="shared" ca="1" si="49"/>
        <v>#N/A</v>
      </c>
      <c r="CZ16" s="62" t="str">
        <f t="shared" ca="1" si="20"/>
        <v>-</v>
      </c>
      <c r="DA16" s="6" t="str">
        <f t="shared" ca="1" si="21"/>
        <v>-</v>
      </c>
      <c r="DB16" s="6" t="str">
        <f t="shared" ca="1" si="22"/>
        <v>-</v>
      </c>
      <c r="DC16" s="6" t="str">
        <f t="shared" ca="1" si="23"/>
        <v>-</v>
      </c>
      <c r="DD16" s="6" t="str">
        <f t="shared" ca="1" si="24"/>
        <v>-</v>
      </c>
      <c r="DE16" s="6" t="str">
        <f t="shared" ca="1" si="25"/>
        <v>-</v>
      </c>
      <c r="DF16" s="6" t="str">
        <f t="shared" ca="1" si="26"/>
        <v>-</v>
      </c>
      <c r="DG16" s="6" t="str">
        <f t="shared" ca="1" si="27"/>
        <v>-</v>
      </c>
      <c r="DH16" s="63" t="str">
        <f t="shared" ca="1" si="50"/>
        <v>-</v>
      </c>
      <c r="DI16" s="6"/>
      <c r="DJ16" s="6"/>
      <c r="DK16" s="6"/>
      <c r="DL16" s="63"/>
    </row>
    <row r="17" spans="1:116" x14ac:dyDescent="0.3">
      <c r="B17" s="74">
        <v>9</v>
      </c>
      <c r="C17" s="75" t="str">
        <f>IF(OR( ISBLANK('Standard Curve'!B13), NOT(ISNUMBER('Standard Curve'!B13)), 'Standard Curve'!B13&lt;0), "-", 'Standard Curve'!B13)</f>
        <v>-</v>
      </c>
      <c r="D17" s="94" t="str">
        <f>IF(OR( ISBLANK('Standard Curve'!C13), NOT(ISNUMBER('Standard Curve'!C13))), "-", 'Standard Curve'!C13)</f>
        <v>-</v>
      </c>
      <c r="E17" s="78" t="str">
        <f>IF(OR( ISBLANK('Standard Curve'!D13), NOT(ISNUMBER('Standard Curve'!D13))), "-", 'Standard Curve'!D13)</f>
        <v>-</v>
      </c>
      <c r="F17" s="78" t="str">
        <f>IF(OR( ISBLANK('Standard Curve'!E13), NOT(ISNUMBER('Standard Curve'!E13))), "-", 'Standard Curve'!E13)</f>
        <v>-</v>
      </c>
      <c r="G17" s="95" t="str">
        <f>IF(OR( ISBLANK('Standard Curve'!F13), NOT(ISNUMBER('Standard Curve'!F13))), "-", 'Standard Curve'!F13)</f>
        <v>-</v>
      </c>
      <c r="I17" s="6"/>
      <c r="J17" s="98">
        <v>2</v>
      </c>
      <c r="K17" s="98">
        <v>2</v>
      </c>
      <c r="L17" s="99" t="str">
        <f t="shared" ca="1" si="28"/>
        <v>-</v>
      </c>
      <c r="M17" s="117" t="str">
        <f t="shared" ca="1" si="29"/>
        <v>-</v>
      </c>
      <c r="N17" s="98" t="str">
        <f t="shared" ca="1" si="30"/>
        <v>-</v>
      </c>
      <c r="O17" s="98" t="str">
        <f t="shared" ca="1" si="31"/>
        <v>-</v>
      </c>
      <c r="P17" s="98" t="str">
        <f t="shared" ca="1" si="32"/>
        <v>-</v>
      </c>
      <c r="Q17" s="100" t="str">
        <f t="shared" ca="1" si="33"/>
        <v>-</v>
      </c>
      <c r="S17" s="62" t="s">
        <v>53</v>
      </c>
      <c r="T17" s="83" t="str">
        <f t="shared" ca="1" si="6"/>
        <v>-</v>
      </c>
      <c r="U17" s="114" t="str">
        <f t="shared" ca="1" si="6"/>
        <v>-</v>
      </c>
      <c r="V17" s="84" t="str">
        <f t="shared" ca="1" si="6"/>
        <v>-</v>
      </c>
      <c r="W17" s="114" t="str">
        <f t="shared" ca="1" si="6"/>
        <v>-</v>
      </c>
      <c r="X17" s="84" t="str">
        <f t="shared" ca="1" si="6"/>
        <v>-</v>
      </c>
      <c r="Y17" s="114" t="str">
        <f t="shared" ca="1" si="6"/>
        <v>-</v>
      </c>
      <c r="Z17" s="84" t="str">
        <f t="shared" ca="1" si="6"/>
        <v>-</v>
      </c>
      <c r="AA17" s="114" t="str">
        <f t="shared" ca="1" si="6"/>
        <v>-</v>
      </c>
      <c r="AB17" s="84" t="str">
        <f t="shared" ca="1" si="6"/>
        <v>-</v>
      </c>
      <c r="AC17" s="114" t="str">
        <f t="shared" ca="1" si="6"/>
        <v>-</v>
      </c>
      <c r="AD17" s="84" t="str">
        <f t="shared" ca="1" si="7"/>
        <v>-</v>
      </c>
      <c r="AE17" s="114" t="str">
        <f t="shared" ca="1" si="7"/>
        <v>-</v>
      </c>
      <c r="AF17" s="84" t="str">
        <f t="shared" ca="1" si="7"/>
        <v>-</v>
      </c>
      <c r="AG17" s="114" t="str">
        <f t="shared" ca="1" si="7"/>
        <v>-</v>
      </c>
      <c r="AH17" s="84" t="str">
        <f t="shared" ca="1" si="7"/>
        <v>-</v>
      </c>
      <c r="AI17" s="114" t="str">
        <f t="shared" ca="1" si="7"/>
        <v>-</v>
      </c>
      <c r="AJ17" s="79" t="str">
        <f t="shared" ca="1" si="7"/>
        <v>-</v>
      </c>
      <c r="AM17" s="98">
        <v>9</v>
      </c>
      <c r="AN17" s="99" t="str">
        <f t="shared" si="34"/>
        <v>-</v>
      </c>
      <c r="AO17" s="100" t="str">
        <f t="shared" ca="1" si="35"/>
        <v>-</v>
      </c>
      <c r="AP17" s="101">
        <f t="shared" si="51"/>
        <v>0</v>
      </c>
      <c r="AQ17" s="102" t="str">
        <f t="shared" ca="1" si="8"/>
        <v>-</v>
      </c>
      <c r="AR17" s="98" t="str">
        <f t="shared" ca="1" si="9"/>
        <v>-</v>
      </c>
      <c r="AS17" s="98" t="str">
        <f t="shared" ca="1" si="10"/>
        <v>-</v>
      </c>
      <c r="AT17" s="103" t="str">
        <f t="shared" ca="1" si="11"/>
        <v>-</v>
      </c>
      <c r="AU17" s="98" t="str">
        <f t="shared" ca="1" si="12"/>
        <v>-</v>
      </c>
      <c r="AV17" s="98" t="str">
        <f t="shared" ca="1" si="13"/>
        <v>-</v>
      </c>
      <c r="AW17" s="98" t="e">
        <f t="shared" ca="1" si="36"/>
        <v>#N/A</v>
      </c>
      <c r="AX17" s="98" t="str">
        <f t="shared" ca="1" si="37"/>
        <v>-</v>
      </c>
      <c r="AY17" s="104" t="str">
        <f t="shared" ca="1" si="52"/>
        <v>-</v>
      </c>
      <c r="BB17" s="62">
        <v>9</v>
      </c>
      <c r="BC17" s="57" t="b">
        <f t="shared" ca="1" si="38"/>
        <v>0</v>
      </c>
      <c r="BD17" s="44" t="b">
        <f t="shared" ca="1" si="39"/>
        <v>0</v>
      </c>
      <c r="BE17" s="44" t="b">
        <f t="shared" ca="1" si="40"/>
        <v>0</v>
      </c>
      <c r="BF17" s="58" t="b">
        <f t="shared" ca="1" si="41"/>
        <v>0</v>
      </c>
      <c r="BG17" s="70"/>
      <c r="BH17" s="6">
        <v>9</v>
      </c>
      <c r="BI17" s="57" t="b">
        <f t="shared" ca="1" si="42"/>
        <v>0</v>
      </c>
      <c r="BJ17" s="44" t="b">
        <f t="shared" ca="1" si="15"/>
        <v>0</v>
      </c>
      <c r="BK17" s="44" t="b">
        <f t="shared" ca="1" si="15"/>
        <v>0</v>
      </c>
      <c r="BL17" s="58" t="b">
        <f t="shared" ca="1" si="15"/>
        <v>0</v>
      </c>
      <c r="BO17" s="75">
        <f t="shared" ca="1" si="53"/>
        <v>0</v>
      </c>
      <c r="BP17" s="89" t="e">
        <f t="shared" ca="1" si="54"/>
        <v>#N/A</v>
      </c>
      <c r="BQ17" s="88" t="e">
        <f t="shared" ca="1" si="55"/>
        <v>#N/A</v>
      </c>
      <c r="BS17" t="s">
        <v>95</v>
      </c>
      <c r="BT17" s="70">
        <f t="shared" ca="1" si="43"/>
        <v>0</v>
      </c>
      <c r="BU17" s="6" t="str">
        <f t="shared" ref="BU17:CJ17" ca="1" si="63">IF(BT17=BT$7,"-",BT17)</f>
        <v>-</v>
      </c>
      <c r="BV17" s="70" t="str">
        <f t="shared" ca="1" si="63"/>
        <v>-</v>
      </c>
      <c r="BW17" s="6" t="str">
        <f t="shared" ca="1" si="63"/>
        <v>-</v>
      </c>
      <c r="BX17" s="70" t="str">
        <f t="shared" ca="1" si="63"/>
        <v>-</v>
      </c>
      <c r="BY17" s="6" t="str">
        <f t="shared" ca="1" si="63"/>
        <v>-</v>
      </c>
      <c r="BZ17" s="70" t="str">
        <f t="shared" ca="1" si="63"/>
        <v>-</v>
      </c>
      <c r="CA17" s="6" t="str">
        <f t="shared" ca="1" si="63"/>
        <v>-</v>
      </c>
      <c r="CB17" s="70" t="str">
        <f t="shared" ca="1" si="63"/>
        <v>-</v>
      </c>
      <c r="CC17" s="6" t="str">
        <f t="shared" ca="1" si="63"/>
        <v>-</v>
      </c>
      <c r="CD17" s="70" t="str">
        <f t="shared" ca="1" si="63"/>
        <v>-</v>
      </c>
      <c r="CE17" s="6" t="str">
        <f t="shared" ca="1" si="63"/>
        <v>-</v>
      </c>
      <c r="CF17" s="70" t="str">
        <f t="shared" ca="1" si="63"/>
        <v>-</v>
      </c>
      <c r="CG17" s="6" t="str">
        <f t="shared" ca="1" si="63"/>
        <v>-</v>
      </c>
      <c r="CH17" s="70" t="str">
        <f t="shared" ca="1" si="63"/>
        <v>-</v>
      </c>
      <c r="CI17" s="6" t="str">
        <f t="shared" ca="1" si="63"/>
        <v>-</v>
      </c>
      <c r="CJ17" s="70" t="str">
        <f t="shared" ca="1" si="63"/>
        <v>-</v>
      </c>
      <c r="CL17">
        <v>9</v>
      </c>
      <c r="CM17" s="90" t="str">
        <f t="shared" ca="1" si="17"/>
        <v>-</v>
      </c>
      <c r="CN17" s="75">
        <f t="shared" ca="1" si="45"/>
        <v>0</v>
      </c>
      <c r="CO17" s="89" t="e">
        <f t="shared" ca="1" si="18"/>
        <v>#N/A</v>
      </c>
      <c r="CP17" s="88" t="e">
        <f t="shared" ca="1" si="19"/>
        <v>#N/A</v>
      </c>
      <c r="CS17" s="19">
        <f t="shared" ca="1" si="46"/>
        <v>0</v>
      </c>
      <c r="CT17" s="3" t="e">
        <f t="shared" ca="1" si="47"/>
        <v>#N/A</v>
      </c>
      <c r="CU17" s="3" t="e">
        <f t="shared" ca="1" si="48"/>
        <v>#N/A</v>
      </c>
      <c r="CV17" s="4"/>
      <c r="CW17" s="18" t="e">
        <f t="shared" ca="1" si="49"/>
        <v>#N/A</v>
      </c>
      <c r="CZ17" s="62" t="str">
        <f t="shared" ca="1" si="20"/>
        <v>-</v>
      </c>
      <c r="DA17" s="6" t="str">
        <f t="shared" ca="1" si="21"/>
        <v>-</v>
      </c>
      <c r="DB17" s="6" t="str">
        <f t="shared" ca="1" si="22"/>
        <v>-</v>
      </c>
      <c r="DC17" s="6" t="str">
        <f t="shared" ca="1" si="23"/>
        <v>-</v>
      </c>
      <c r="DD17" s="6" t="str">
        <f t="shared" ca="1" si="24"/>
        <v>-</v>
      </c>
      <c r="DE17" s="6" t="str">
        <f t="shared" ca="1" si="25"/>
        <v>-</v>
      </c>
      <c r="DF17" s="6" t="str">
        <f t="shared" ca="1" si="26"/>
        <v>-</v>
      </c>
      <c r="DG17" s="6" t="str">
        <f t="shared" ca="1" si="27"/>
        <v>-</v>
      </c>
      <c r="DH17" s="63" t="str">
        <f t="shared" ca="1" si="50"/>
        <v>-</v>
      </c>
      <c r="DI17" s="6"/>
      <c r="DJ17" s="6"/>
      <c r="DK17" s="6"/>
      <c r="DL17" s="63"/>
    </row>
    <row r="18" spans="1:116" x14ac:dyDescent="0.3">
      <c r="B18" s="74">
        <v>10</v>
      </c>
      <c r="C18" s="75" t="str">
        <f>IF(OR( ISBLANK('Standard Curve'!B14), NOT(ISNUMBER('Standard Curve'!B14)), 'Standard Curve'!B14&lt;0), "-", 'Standard Curve'!B14)</f>
        <v>-</v>
      </c>
      <c r="D18" s="96" t="str">
        <f>IF(OR( ISBLANK('Standard Curve'!C14), NOT(ISNUMBER('Standard Curve'!C14))), "-", 'Standard Curve'!C14)</f>
        <v>-</v>
      </c>
      <c r="E18" s="76" t="str">
        <f>IF(OR( ISBLANK('Standard Curve'!D14), NOT(ISNUMBER('Standard Curve'!D14))), "-", 'Standard Curve'!D14)</f>
        <v>-</v>
      </c>
      <c r="F18" s="76" t="str">
        <f>IF(OR( ISBLANK('Standard Curve'!E14), NOT(ISNUMBER('Standard Curve'!E14))), "-", 'Standard Curve'!E14)</f>
        <v>-</v>
      </c>
      <c r="G18" s="97" t="str">
        <f>IF(OR( ISBLANK('Standard Curve'!F14), NOT(ISNUMBER('Standard Curve'!F14))), "-", 'Standard Curve'!F14)</f>
        <v>-</v>
      </c>
      <c r="I18" s="6"/>
      <c r="J18" s="98">
        <v>2</v>
      </c>
      <c r="K18" s="98">
        <v>3</v>
      </c>
      <c r="L18" s="99" t="str">
        <f t="shared" ca="1" si="28"/>
        <v>-</v>
      </c>
      <c r="M18" s="117" t="str">
        <f t="shared" ca="1" si="29"/>
        <v>-</v>
      </c>
      <c r="N18" s="98" t="str">
        <f t="shared" ca="1" si="30"/>
        <v>-</v>
      </c>
      <c r="O18" s="98" t="str">
        <f t="shared" ca="1" si="31"/>
        <v>-</v>
      </c>
      <c r="P18" s="98" t="str">
        <f t="shared" ca="1" si="32"/>
        <v>-</v>
      </c>
      <c r="Q18" s="100" t="str">
        <f t="shared" ca="1" si="33"/>
        <v>-</v>
      </c>
      <c r="S18" s="62" t="s">
        <v>53</v>
      </c>
      <c r="T18" s="83" t="str">
        <f t="shared" ref="T18:AC27" ca="1" si="64">IF($L18=T$3, $Q18, "-")</f>
        <v>-</v>
      </c>
      <c r="U18" s="114" t="str">
        <f t="shared" ca="1" si="64"/>
        <v>-</v>
      </c>
      <c r="V18" s="84" t="str">
        <f t="shared" ca="1" si="64"/>
        <v>-</v>
      </c>
      <c r="W18" s="114" t="str">
        <f t="shared" ca="1" si="64"/>
        <v>-</v>
      </c>
      <c r="X18" s="84" t="str">
        <f t="shared" ca="1" si="64"/>
        <v>-</v>
      </c>
      <c r="Y18" s="114" t="str">
        <f t="shared" ca="1" si="64"/>
        <v>-</v>
      </c>
      <c r="Z18" s="84" t="str">
        <f t="shared" ca="1" si="64"/>
        <v>-</v>
      </c>
      <c r="AA18" s="114" t="str">
        <f t="shared" ca="1" si="64"/>
        <v>-</v>
      </c>
      <c r="AB18" s="84" t="str">
        <f t="shared" ca="1" si="64"/>
        <v>-</v>
      </c>
      <c r="AC18" s="114" t="str">
        <f t="shared" ca="1" si="64"/>
        <v>-</v>
      </c>
      <c r="AD18" s="84" t="str">
        <f t="shared" ref="AD18:AJ27" ca="1" si="65">IF($L18=AD$3, $Q18, "-")</f>
        <v>-</v>
      </c>
      <c r="AE18" s="114" t="str">
        <f t="shared" ca="1" si="65"/>
        <v>-</v>
      </c>
      <c r="AF18" s="84" t="str">
        <f t="shared" ca="1" si="65"/>
        <v>-</v>
      </c>
      <c r="AG18" s="114" t="str">
        <f t="shared" ca="1" si="65"/>
        <v>-</v>
      </c>
      <c r="AH18" s="84" t="str">
        <f t="shared" ca="1" si="65"/>
        <v>-</v>
      </c>
      <c r="AI18" s="114" t="str">
        <f t="shared" ca="1" si="65"/>
        <v>-</v>
      </c>
      <c r="AJ18" s="79" t="str">
        <f t="shared" ca="1" si="65"/>
        <v>-</v>
      </c>
      <c r="AM18" s="98">
        <v>10</v>
      </c>
      <c r="AN18" s="99" t="str">
        <f t="shared" si="34"/>
        <v>-</v>
      </c>
      <c r="AO18" s="100" t="str">
        <f t="shared" ca="1" si="35"/>
        <v>-</v>
      </c>
      <c r="AP18" s="101">
        <f t="shared" si="51"/>
        <v>0</v>
      </c>
      <c r="AQ18" s="102" t="str">
        <f t="shared" ca="1" si="8"/>
        <v>-</v>
      </c>
      <c r="AR18" s="98" t="str">
        <f t="shared" ca="1" si="9"/>
        <v>-</v>
      </c>
      <c r="AS18" s="98" t="str">
        <f t="shared" ca="1" si="10"/>
        <v>-</v>
      </c>
      <c r="AT18" s="103" t="str">
        <f t="shared" ca="1" si="11"/>
        <v>-</v>
      </c>
      <c r="AU18" s="98" t="str">
        <f t="shared" ca="1" si="12"/>
        <v>-</v>
      </c>
      <c r="AV18" s="98" t="str">
        <f t="shared" ca="1" si="13"/>
        <v>-</v>
      </c>
      <c r="AW18" s="98" t="e">
        <f t="shared" ca="1" si="36"/>
        <v>#N/A</v>
      </c>
      <c r="AX18" s="98" t="str">
        <f t="shared" ca="1" si="37"/>
        <v>-</v>
      </c>
      <c r="AY18" s="104" t="str">
        <f t="shared" ca="1" si="52"/>
        <v>-</v>
      </c>
      <c r="BB18" s="62">
        <v>10</v>
      </c>
      <c r="BC18" s="57" t="b">
        <f t="shared" ca="1" si="38"/>
        <v>0</v>
      </c>
      <c r="BD18" s="44" t="b">
        <f t="shared" ca="1" si="39"/>
        <v>0</v>
      </c>
      <c r="BE18" s="44" t="b">
        <f t="shared" ca="1" si="40"/>
        <v>0</v>
      </c>
      <c r="BF18" s="58" t="b">
        <f t="shared" ca="1" si="41"/>
        <v>0</v>
      </c>
      <c r="BG18" s="70"/>
      <c r="BH18" s="6">
        <v>10</v>
      </c>
      <c r="BI18" s="57" t="b">
        <f t="shared" ca="1" si="42"/>
        <v>0</v>
      </c>
      <c r="BJ18" s="44" t="b">
        <f t="shared" ca="1" si="15"/>
        <v>0</v>
      </c>
      <c r="BK18" s="44" t="b">
        <f t="shared" ca="1" si="15"/>
        <v>0</v>
      </c>
      <c r="BL18" s="58" t="b">
        <f t="shared" ca="1" si="15"/>
        <v>0</v>
      </c>
      <c r="BO18" s="75">
        <f t="shared" ca="1" si="53"/>
        <v>0</v>
      </c>
      <c r="BP18" s="89" t="e">
        <f t="shared" ca="1" si="54"/>
        <v>#N/A</v>
      </c>
      <c r="BQ18" s="88" t="e">
        <f t="shared" ca="1" si="55"/>
        <v>#N/A</v>
      </c>
      <c r="BS18" t="s">
        <v>96</v>
      </c>
      <c r="BT18" s="70">
        <f t="shared" ca="1" si="43"/>
        <v>0</v>
      </c>
      <c r="BU18" s="6" t="str">
        <f t="shared" ref="BU18:CJ18" ca="1" si="66">IF(BT18=BT$7,"-",BT18)</f>
        <v>-</v>
      </c>
      <c r="BV18" s="70" t="str">
        <f t="shared" ca="1" si="66"/>
        <v>-</v>
      </c>
      <c r="BW18" s="6" t="str">
        <f t="shared" ca="1" si="66"/>
        <v>-</v>
      </c>
      <c r="BX18" s="70" t="str">
        <f t="shared" ca="1" si="66"/>
        <v>-</v>
      </c>
      <c r="BY18" s="6" t="str">
        <f t="shared" ca="1" si="66"/>
        <v>-</v>
      </c>
      <c r="BZ18" s="70" t="str">
        <f t="shared" ca="1" si="66"/>
        <v>-</v>
      </c>
      <c r="CA18" s="6" t="str">
        <f t="shared" ca="1" si="66"/>
        <v>-</v>
      </c>
      <c r="CB18" s="70" t="str">
        <f t="shared" ca="1" si="66"/>
        <v>-</v>
      </c>
      <c r="CC18" s="6" t="str">
        <f t="shared" ca="1" si="66"/>
        <v>-</v>
      </c>
      <c r="CD18" s="70" t="str">
        <f t="shared" ca="1" si="66"/>
        <v>-</v>
      </c>
      <c r="CE18" s="6" t="str">
        <f t="shared" ca="1" si="66"/>
        <v>-</v>
      </c>
      <c r="CF18" s="70" t="str">
        <f t="shared" ca="1" si="66"/>
        <v>-</v>
      </c>
      <c r="CG18" s="6" t="str">
        <f t="shared" ca="1" si="66"/>
        <v>-</v>
      </c>
      <c r="CH18" s="70" t="str">
        <f t="shared" ca="1" si="66"/>
        <v>-</v>
      </c>
      <c r="CI18" s="6" t="str">
        <f t="shared" ca="1" si="66"/>
        <v>-</v>
      </c>
      <c r="CJ18" s="70" t="str">
        <f t="shared" ca="1" si="66"/>
        <v>-</v>
      </c>
      <c r="CL18">
        <v>10</v>
      </c>
      <c r="CM18" s="90" t="str">
        <f t="shared" ca="1" si="17"/>
        <v>-</v>
      </c>
      <c r="CN18" s="75">
        <f t="shared" ca="1" si="45"/>
        <v>0</v>
      </c>
      <c r="CO18" s="89" t="e">
        <f t="shared" ca="1" si="18"/>
        <v>#N/A</v>
      </c>
      <c r="CP18" s="88" t="e">
        <f t="shared" ca="1" si="19"/>
        <v>#N/A</v>
      </c>
      <c r="CS18" s="19">
        <f t="shared" ca="1" si="46"/>
        <v>0</v>
      </c>
      <c r="CT18" s="3" t="e">
        <f t="shared" ca="1" si="47"/>
        <v>#N/A</v>
      </c>
      <c r="CU18" s="3" t="e">
        <f t="shared" ca="1" si="48"/>
        <v>#N/A</v>
      </c>
      <c r="CV18" s="4"/>
      <c r="CW18" s="18" t="e">
        <f t="shared" ca="1" si="49"/>
        <v>#N/A</v>
      </c>
      <c r="CZ18" s="62" t="str">
        <f t="shared" ca="1" si="20"/>
        <v>-</v>
      </c>
      <c r="DA18" s="6" t="str">
        <f t="shared" ca="1" si="21"/>
        <v>-</v>
      </c>
      <c r="DB18" s="6" t="str">
        <f t="shared" ca="1" si="22"/>
        <v>-</v>
      </c>
      <c r="DC18" s="6" t="str">
        <f t="shared" ca="1" si="23"/>
        <v>-</v>
      </c>
      <c r="DD18" s="6" t="str">
        <f t="shared" ca="1" si="24"/>
        <v>-</v>
      </c>
      <c r="DE18" s="6" t="str">
        <f t="shared" ca="1" si="25"/>
        <v>-</v>
      </c>
      <c r="DF18" s="6" t="str">
        <f t="shared" ca="1" si="26"/>
        <v>-</v>
      </c>
      <c r="DG18" s="6" t="str">
        <f t="shared" ca="1" si="27"/>
        <v>-</v>
      </c>
      <c r="DH18" s="63" t="str">
        <f t="shared" ca="1" si="50"/>
        <v>-</v>
      </c>
      <c r="DI18" s="6"/>
      <c r="DJ18" s="6"/>
      <c r="DK18" s="6"/>
      <c r="DL18" s="63"/>
    </row>
    <row r="19" spans="1:116" x14ac:dyDescent="0.3">
      <c r="B19" s="74">
        <v>11</v>
      </c>
      <c r="C19" s="75" t="str">
        <f>IF(OR( ISBLANK('Standard Curve'!B15), NOT(ISNUMBER('Standard Curve'!B15)), 'Standard Curve'!B15&lt;0), "-", 'Standard Curve'!B15)</f>
        <v>-</v>
      </c>
      <c r="D19" s="94" t="str">
        <f>IF(OR( ISBLANK('Standard Curve'!C15), NOT(ISNUMBER('Standard Curve'!C15))), "-", 'Standard Curve'!C15)</f>
        <v>-</v>
      </c>
      <c r="E19" s="78" t="str">
        <f>IF(OR( ISBLANK('Standard Curve'!D15), NOT(ISNUMBER('Standard Curve'!D15))), "-", 'Standard Curve'!D15)</f>
        <v>-</v>
      </c>
      <c r="F19" s="78" t="str">
        <f>IF(OR( ISBLANK('Standard Curve'!E15), NOT(ISNUMBER('Standard Curve'!E15))), "-", 'Standard Curve'!E15)</f>
        <v>-</v>
      </c>
      <c r="G19" s="95" t="str">
        <f>IF(OR( ISBLANK('Standard Curve'!F15), NOT(ISNUMBER('Standard Curve'!F15))), "-", 'Standard Curve'!F15)</f>
        <v>-</v>
      </c>
      <c r="I19" s="6"/>
      <c r="J19" s="98">
        <v>2</v>
      </c>
      <c r="K19" s="98">
        <v>4</v>
      </c>
      <c r="L19" s="99" t="str">
        <f t="shared" ca="1" si="28"/>
        <v>-</v>
      </c>
      <c r="M19" s="117" t="str">
        <f t="shared" ca="1" si="29"/>
        <v>-</v>
      </c>
      <c r="N19" s="98" t="str">
        <f t="shared" ca="1" si="30"/>
        <v>-</v>
      </c>
      <c r="O19" s="98" t="str">
        <f t="shared" ca="1" si="31"/>
        <v>-</v>
      </c>
      <c r="P19" s="98" t="str">
        <f t="shared" ca="1" si="32"/>
        <v>-</v>
      </c>
      <c r="Q19" s="100" t="str">
        <f t="shared" ca="1" si="33"/>
        <v>-</v>
      </c>
      <c r="S19" s="62" t="s">
        <v>53</v>
      </c>
      <c r="T19" s="83" t="str">
        <f t="shared" ca="1" si="64"/>
        <v>-</v>
      </c>
      <c r="U19" s="114" t="str">
        <f t="shared" ca="1" si="64"/>
        <v>-</v>
      </c>
      <c r="V19" s="84" t="str">
        <f t="shared" ca="1" si="64"/>
        <v>-</v>
      </c>
      <c r="W19" s="114" t="str">
        <f t="shared" ca="1" si="64"/>
        <v>-</v>
      </c>
      <c r="X19" s="84" t="str">
        <f t="shared" ca="1" si="64"/>
        <v>-</v>
      </c>
      <c r="Y19" s="114" t="str">
        <f t="shared" ca="1" si="64"/>
        <v>-</v>
      </c>
      <c r="Z19" s="84" t="str">
        <f t="shared" ca="1" si="64"/>
        <v>-</v>
      </c>
      <c r="AA19" s="114" t="str">
        <f t="shared" ca="1" si="64"/>
        <v>-</v>
      </c>
      <c r="AB19" s="84" t="str">
        <f t="shared" ca="1" si="64"/>
        <v>-</v>
      </c>
      <c r="AC19" s="114" t="str">
        <f t="shared" ca="1" si="64"/>
        <v>-</v>
      </c>
      <c r="AD19" s="84" t="str">
        <f t="shared" ca="1" si="65"/>
        <v>-</v>
      </c>
      <c r="AE19" s="114" t="str">
        <f t="shared" ca="1" si="65"/>
        <v>-</v>
      </c>
      <c r="AF19" s="84" t="str">
        <f t="shared" ca="1" si="65"/>
        <v>-</v>
      </c>
      <c r="AG19" s="114" t="str">
        <f t="shared" ca="1" si="65"/>
        <v>-</v>
      </c>
      <c r="AH19" s="84" t="str">
        <f t="shared" ca="1" si="65"/>
        <v>-</v>
      </c>
      <c r="AI19" s="114" t="str">
        <f t="shared" ca="1" si="65"/>
        <v>-</v>
      </c>
      <c r="AJ19" s="79" t="str">
        <f t="shared" ca="1" si="65"/>
        <v>-</v>
      </c>
      <c r="AM19" s="98">
        <v>11</v>
      </c>
      <c r="AN19" s="99" t="str">
        <f t="shared" si="34"/>
        <v>-</v>
      </c>
      <c r="AO19" s="100" t="str">
        <f t="shared" ca="1" si="35"/>
        <v>-</v>
      </c>
      <c r="AP19" s="101">
        <f t="shared" si="51"/>
        <v>0</v>
      </c>
      <c r="AQ19" s="102" t="str">
        <f t="shared" ca="1" si="8"/>
        <v>-</v>
      </c>
      <c r="AR19" s="98" t="str">
        <f t="shared" ca="1" si="9"/>
        <v>-</v>
      </c>
      <c r="AS19" s="98" t="str">
        <f t="shared" ca="1" si="10"/>
        <v>-</v>
      </c>
      <c r="AT19" s="103" t="str">
        <f t="shared" ca="1" si="11"/>
        <v>-</v>
      </c>
      <c r="AU19" s="98" t="str">
        <f t="shared" ca="1" si="12"/>
        <v>-</v>
      </c>
      <c r="AV19" s="98" t="str">
        <f t="shared" ca="1" si="13"/>
        <v>-</v>
      </c>
      <c r="AW19" s="98" t="e">
        <f t="shared" ca="1" si="36"/>
        <v>#N/A</v>
      </c>
      <c r="AX19" s="98" t="str">
        <f t="shared" ca="1" si="37"/>
        <v>-</v>
      </c>
      <c r="AY19" s="104" t="str">
        <f t="shared" ca="1" si="52"/>
        <v>-</v>
      </c>
      <c r="BB19" s="62">
        <v>11</v>
      </c>
      <c r="BC19" s="57" t="b">
        <f t="shared" ca="1" si="38"/>
        <v>0</v>
      </c>
      <c r="BD19" s="44" t="b">
        <f t="shared" ca="1" si="39"/>
        <v>0</v>
      </c>
      <c r="BE19" s="44" t="b">
        <f t="shared" ca="1" si="40"/>
        <v>0</v>
      </c>
      <c r="BF19" s="58" t="b">
        <f t="shared" ca="1" si="41"/>
        <v>0</v>
      </c>
      <c r="BG19" s="70"/>
      <c r="BH19" s="6">
        <v>11</v>
      </c>
      <c r="BI19" s="57" t="b">
        <f t="shared" ca="1" si="42"/>
        <v>0</v>
      </c>
      <c r="BJ19" s="44" t="b">
        <f t="shared" ca="1" si="15"/>
        <v>0</v>
      </c>
      <c r="BK19" s="44" t="b">
        <f t="shared" ca="1" si="15"/>
        <v>0</v>
      </c>
      <c r="BL19" s="58" t="b">
        <f t="shared" ca="1" si="15"/>
        <v>0</v>
      </c>
      <c r="BO19" s="75">
        <f t="shared" ca="1" si="53"/>
        <v>0</v>
      </c>
      <c r="BP19" s="89" t="e">
        <f t="shared" ca="1" si="54"/>
        <v>#N/A</v>
      </c>
      <c r="BQ19" s="88" t="e">
        <f t="shared" ca="1" si="55"/>
        <v>#N/A</v>
      </c>
      <c r="BS19" t="s">
        <v>97</v>
      </c>
      <c r="BT19" s="70">
        <f t="shared" ca="1" si="43"/>
        <v>0</v>
      </c>
      <c r="BU19" s="6" t="str">
        <f t="shared" ref="BU19:CJ19" ca="1" si="67">IF(BT19=BT$7,"-",BT19)</f>
        <v>-</v>
      </c>
      <c r="BV19" s="70" t="str">
        <f t="shared" ca="1" si="67"/>
        <v>-</v>
      </c>
      <c r="BW19" s="6" t="str">
        <f t="shared" ca="1" si="67"/>
        <v>-</v>
      </c>
      <c r="BX19" s="70" t="str">
        <f t="shared" ca="1" si="67"/>
        <v>-</v>
      </c>
      <c r="BY19" s="6" t="str">
        <f t="shared" ca="1" si="67"/>
        <v>-</v>
      </c>
      <c r="BZ19" s="70" t="str">
        <f t="shared" ca="1" si="67"/>
        <v>-</v>
      </c>
      <c r="CA19" s="6" t="str">
        <f t="shared" ca="1" si="67"/>
        <v>-</v>
      </c>
      <c r="CB19" s="70" t="str">
        <f t="shared" ca="1" si="67"/>
        <v>-</v>
      </c>
      <c r="CC19" s="6" t="str">
        <f t="shared" ca="1" si="67"/>
        <v>-</v>
      </c>
      <c r="CD19" s="70" t="str">
        <f t="shared" ca="1" si="67"/>
        <v>-</v>
      </c>
      <c r="CE19" s="6" t="str">
        <f t="shared" ca="1" si="67"/>
        <v>-</v>
      </c>
      <c r="CF19" s="70" t="str">
        <f t="shared" ca="1" si="67"/>
        <v>-</v>
      </c>
      <c r="CG19" s="6" t="str">
        <f t="shared" ca="1" si="67"/>
        <v>-</v>
      </c>
      <c r="CH19" s="70" t="str">
        <f t="shared" ca="1" si="67"/>
        <v>-</v>
      </c>
      <c r="CI19" s="6" t="str">
        <f t="shared" ca="1" si="67"/>
        <v>-</v>
      </c>
      <c r="CJ19" s="70" t="str">
        <f t="shared" ca="1" si="67"/>
        <v>-</v>
      </c>
      <c r="CL19">
        <v>11</v>
      </c>
      <c r="CM19" s="90" t="str">
        <f t="shared" ca="1" si="17"/>
        <v>-</v>
      </c>
      <c r="CN19" s="75">
        <f t="shared" ca="1" si="45"/>
        <v>0</v>
      </c>
      <c r="CO19" s="89" t="e">
        <f t="shared" ca="1" si="18"/>
        <v>#N/A</v>
      </c>
      <c r="CP19" s="88" t="e">
        <f t="shared" ca="1" si="19"/>
        <v>#N/A</v>
      </c>
      <c r="CS19" s="19">
        <f t="shared" ca="1" si="46"/>
        <v>0</v>
      </c>
      <c r="CT19" s="3" t="e">
        <f t="shared" ca="1" si="47"/>
        <v>#N/A</v>
      </c>
      <c r="CU19" s="3" t="e">
        <f t="shared" ca="1" si="48"/>
        <v>#N/A</v>
      </c>
      <c r="CV19" s="4"/>
      <c r="CW19" s="18" t="e">
        <f t="shared" ca="1" si="49"/>
        <v>#N/A</v>
      </c>
      <c r="CZ19" s="62" t="str">
        <f t="shared" ca="1" si="20"/>
        <v>-</v>
      </c>
      <c r="DA19" s="6" t="str">
        <f t="shared" ca="1" si="21"/>
        <v>-</v>
      </c>
      <c r="DB19" s="6" t="str">
        <f t="shared" ca="1" si="22"/>
        <v>-</v>
      </c>
      <c r="DC19" s="6" t="str">
        <f t="shared" ca="1" si="23"/>
        <v>-</v>
      </c>
      <c r="DD19" s="6" t="str">
        <f t="shared" ca="1" si="24"/>
        <v>-</v>
      </c>
      <c r="DE19" s="6" t="str">
        <f t="shared" ca="1" si="25"/>
        <v>-</v>
      </c>
      <c r="DF19" s="6" t="str">
        <f t="shared" ca="1" si="26"/>
        <v>-</v>
      </c>
      <c r="DG19" s="6" t="str">
        <f t="shared" ca="1" si="27"/>
        <v>-</v>
      </c>
      <c r="DH19" s="63" t="str">
        <f t="shared" ca="1" si="50"/>
        <v>-</v>
      </c>
      <c r="DI19" s="6"/>
      <c r="DJ19" s="6"/>
      <c r="DK19" s="6"/>
      <c r="DL19" s="63"/>
    </row>
    <row r="20" spans="1:116" x14ac:dyDescent="0.3">
      <c r="B20" s="74">
        <v>12</v>
      </c>
      <c r="C20" s="75" t="str">
        <f>IF(OR( ISBLANK('Standard Curve'!B16), NOT(ISNUMBER('Standard Curve'!B16)), 'Standard Curve'!B16&lt;0), "-", 'Standard Curve'!B16)</f>
        <v>-</v>
      </c>
      <c r="D20" s="96" t="str">
        <f>IF(OR( ISBLANK('Standard Curve'!C16), NOT(ISNUMBER('Standard Curve'!C16))), "-", 'Standard Curve'!C16)</f>
        <v>-</v>
      </c>
      <c r="E20" s="76" t="str">
        <f>IF(OR( ISBLANK('Standard Curve'!D16), NOT(ISNUMBER('Standard Curve'!D16))), "-", 'Standard Curve'!D16)</f>
        <v>-</v>
      </c>
      <c r="F20" s="76" t="str">
        <f>IF(OR( ISBLANK('Standard Curve'!E16), NOT(ISNUMBER('Standard Curve'!E16))), "-", 'Standard Curve'!E16)</f>
        <v>-</v>
      </c>
      <c r="G20" s="97" t="str">
        <f>IF(OR( ISBLANK('Standard Curve'!F16), NOT(ISNUMBER('Standard Curve'!F16))), "-", 'Standard Curve'!F16)</f>
        <v>-</v>
      </c>
      <c r="I20" s="6"/>
      <c r="J20" s="98">
        <v>3</v>
      </c>
      <c r="K20" s="98">
        <v>1</v>
      </c>
      <c r="L20" s="99" t="str">
        <f t="shared" ca="1" si="28"/>
        <v>-</v>
      </c>
      <c r="M20" s="117" t="str">
        <f t="shared" ca="1" si="29"/>
        <v>-</v>
      </c>
      <c r="N20" s="98" t="str">
        <f t="shared" ca="1" si="30"/>
        <v>-</v>
      </c>
      <c r="O20" s="98" t="str">
        <f t="shared" ca="1" si="31"/>
        <v>-</v>
      </c>
      <c r="P20" s="98" t="str">
        <f t="shared" ca="1" si="32"/>
        <v>-</v>
      </c>
      <c r="Q20" s="100" t="str">
        <f t="shared" ca="1" si="33"/>
        <v>-</v>
      </c>
      <c r="S20" s="62" t="s">
        <v>53</v>
      </c>
      <c r="T20" s="83" t="str">
        <f t="shared" ca="1" si="64"/>
        <v>-</v>
      </c>
      <c r="U20" s="114" t="str">
        <f t="shared" ca="1" si="64"/>
        <v>-</v>
      </c>
      <c r="V20" s="84" t="str">
        <f t="shared" ca="1" si="64"/>
        <v>-</v>
      </c>
      <c r="W20" s="114" t="str">
        <f t="shared" ca="1" si="64"/>
        <v>-</v>
      </c>
      <c r="X20" s="84" t="str">
        <f t="shared" ca="1" si="64"/>
        <v>-</v>
      </c>
      <c r="Y20" s="114" t="str">
        <f t="shared" ca="1" si="64"/>
        <v>-</v>
      </c>
      <c r="Z20" s="84" t="str">
        <f t="shared" ca="1" si="64"/>
        <v>-</v>
      </c>
      <c r="AA20" s="114" t="str">
        <f t="shared" ca="1" si="64"/>
        <v>-</v>
      </c>
      <c r="AB20" s="84" t="str">
        <f t="shared" ca="1" si="64"/>
        <v>-</v>
      </c>
      <c r="AC20" s="114" t="str">
        <f t="shared" ca="1" si="64"/>
        <v>-</v>
      </c>
      <c r="AD20" s="84" t="str">
        <f t="shared" ca="1" si="65"/>
        <v>-</v>
      </c>
      <c r="AE20" s="114" t="str">
        <f t="shared" ca="1" si="65"/>
        <v>-</v>
      </c>
      <c r="AF20" s="84" t="str">
        <f t="shared" ca="1" si="65"/>
        <v>-</v>
      </c>
      <c r="AG20" s="114" t="str">
        <f t="shared" ca="1" si="65"/>
        <v>-</v>
      </c>
      <c r="AH20" s="84" t="str">
        <f t="shared" ca="1" si="65"/>
        <v>-</v>
      </c>
      <c r="AI20" s="114" t="str">
        <f t="shared" ca="1" si="65"/>
        <v>-</v>
      </c>
      <c r="AJ20" s="79" t="str">
        <f t="shared" ca="1" si="65"/>
        <v>-</v>
      </c>
      <c r="AM20" s="98">
        <v>12</v>
      </c>
      <c r="AN20" s="99" t="str">
        <f t="shared" si="34"/>
        <v>-</v>
      </c>
      <c r="AO20" s="100" t="str">
        <f t="shared" ca="1" si="35"/>
        <v>-</v>
      </c>
      <c r="AP20" s="101">
        <f t="shared" si="51"/>
        <v>0</v>
      </c>
      <c r="AQ20" s="102" t="str">
        <f t="shared" ca="1" si="8"/>
        <v>-</v>
      </c>
      <c r="AR20" s="98" t="str">
        <f t="shared" ca="1" si="9"/>
        <v>-</v>
      </c>
      <c r="AS20" s="98" t="str">
        <f t="shared" ca="1" si="10"/>
        <v>-</v>
      </c>
      <c r="AT20" s="103" t="str">
        <f t="shared" ca="1" si="11"/>
        <v>-</v>
      </c>
      <c r="AU20" s="98" t="str">
        <f t="shared" ca="1" si="12"/>
        <v>-</v>
      </c>
      <c r="AV20" s="98" t="str">
        <f t="shared" ca="1" si="13"/>
        <v>-</v>
      </c>
      <c r="AW20" s="98" t="e">
        <f t="shared" ca="1" si="36"/>
        <v>#N/A</v>
      </c>
      <c r="AX20" s="98" t="str">
        <f t="shared" ca="1" si="37"/>
        <v>-</v>
      </c>
      <c r="AY20" s="104" t="str">
        <f t="shared" ca="1" si="52"/>
        <v>-</v>
      </c>
      <c r="BB20" s="62">
        <v>12</v>
      </c>
      <c r="BC20" s="57" t="b">
        <f t="shared" ca="1" si="38"/>
        <v>0</v>
      </c>
      <c r="BD20" s="44" t="b">
        <f t="shared" ca="1" si="39"/>
        <v>0</v>
      </c>
      <c r="BE20" s="44" t="b">
        <f t="shared" ca="1" si="40"/>
        <v>0</v>
      </c>
      <c r="BF20" s="58" t="b">
        <f t="shared" ca="1" si="41"/>
        <v>0</v>
      </c>
      <c r="BG20" s="70"/>
      <c r="BH20" s="6">
        <v>12</v>
      </c>
      <c r="BI20" s="57" t="b">
        <f t="shared" ca="1" si="42"/>
        <v>0</v>
      </c>
      <c r="BJ20" s="44" t="b">
        <f t="shared" ca="1" si="15"/>
        <v>0</v>
      </c>
      <c r="BK20" s="44" t="b">
        <f t="shared" ca="1" si="15"/>
        <v>0</v>
      </c>
      <c r="BL20" s="58" t="b">
        <f t="shared" ca="1" si="15"/>
        <v>0</v>
      </c>
      <c r="BO20" s="75">
        <f t="shared" ca="1" si="53"/>
        <v>0</v>
      </c>
      <c r="BP20" s="89" t="e">
        <f t="shared" ca="1" si="54"/>
        <v>#N/A</v>
      </c>
      <c r="BQ20" s="88" t="e">
        <f t="shared" ca="1" si="55"/>
        <v>#N/A</v>
      </c>
      <c r="BS20" t="s">
        <v>98</v>
      </c>
      <c r="BT20" s="70">
        <f t="shared" ca="1" si="43"/>
        <v>0</v>
      </c>
      <c r="BU20" s="6" t="str">
        <f t="shared" ref="BU20:CJ20" ca="1" si="68">IF(BT20=BT$7,"-",BT20)</f>
        <v>-</v>
      </c>
      <c r="BV20" s="70" t="str">
        <f t="shared" ca="1" si="68"/>
        <v>-</v>
      </c>
      <c r="BW20" s="6" t="str">
        <f t="shared" ca="1" si="68"/>
        <v>-</v>
      </c>
      <c r="BX20" s="70" t="str">
        <f t="shared" ca="1" si="68"/>
        <v>-</v>
      </c>
      <c r="BY20" s="6" t="str">
        <f t="shared" ca="1" si="68"/>
        <v>-</v>
      </c>
      <c r="BZ20" s="70" t="str">
        <f t="shared" ca="1" si="68"/>
        <v>-</v>
      </c>
      <c r="CA20" s="6" t="str">
        <f t="shared" ca="1" si="68"/>
        <v>-</v>
      </c>
      <c r="CB20" s="70" t="str">
        <f t="shared" ca="1" si="68"/>
        <v>-</v>
      </c>
      <c r="CC20" s="6" t="str">
        <f t="shared" ca="1" si="68"/>
        <v>-</v>
      </c>
      <c r="CD20" s="70" t="str">
        <f t="shared" ca="1" si="68"/>
        <v>-</v>
      </c>
      <c r="CE20" s="6" t="str">
        <f t="shared" ca="1" si="68"/>
        <v>-</v>
      </c>
      <c r="CF20" s="70" t="str">
        <f t="shared" ca="1" si="68"/>
        <v>-</v>
      </c>
      <c r="CG20" s="6" t="str">
        <f t="shared" ca="1" si="68"/>
        <v>-</v>
      </c>
      <c r="CH20" s="70" t="str">
        <f t="shared" ca="1" si="68"/>
        <v>-</v>
      </c>
      <c r="CI20" s="6" t="str">
        <f t="shared" ca="1" si="68"/>
        <v>-</v>
      </c>
      <c r="CJ20" s="70" t="str">
        <f t="shared" ca="1" si="68"/>
        <v>-</v>
      </c>
      <c r="CL20">
        <v>12</v>
      </c>
      <c r="CM20" s="90" t="str">
        <f t="shared" ca="1" si="17"/>
        <v>-</v>
      </c>
      <c r="CN20" s="75">
        <f t="shared" ca="1" si="45"/>
        <v>0</v>
      </c>
      <c r="CO20" s="89" t="e">
        <f t="shared" ca="1" si="18"/>
        <v>#N/A</v>
      </c>
      <c r="CP20" s="88" t="e">
        <f t="shared" ca="1" si="19"/>
        <v>#N/A</v>
      </c>
      <c r="CS20" s="19">
        <f t="shared" ca="1" si="46"/>
        <v>0</v>
      </c>
      <c r="CT20" s="3" t="e">
        <f t="shared" ca="1" si="47"/>
        <v>#N/A</v>
      </c>
      <c r="CU20" s="3" t="e">
        <f t="shared" ca="1" si="48"/>
        <v>#N/A</v>
      </c>
      <c r="CV20" s="4"/>
      <c r="CW20" s="18" t="e">
        <f t="shared" ca="1" si="49"/>
        <v>#N/A</v>
      </c>
      <c r="CZ20" s="62" t="str">
        <f t="shared" ca="1" si="20"/>
        <v>-</v>
      </c>
      <c r="DA20" s="6" t="str">
        <f t="shared" ca="1" si="21"/>
        <v>-</v>
      </c>
      <c r="DB20" s="6" t="str">
        <f t="shared" ca="1" si="22"/>
        <v>-</v>
      </c>
      <c r="DC20" s="6" t="str">
        <f t="shared" ca="1" si="23"/>
        <v>-</v>
      </c>
      <c r="DD20" s="6" t="str">
        <f t="shared" ca="1" si="24"/>
        <v>-</v>
      </c>
      <c r="DE20" s="6" t="str">
        <f t="shared" ca="1" si="25"/>
        <v>-</v>
      </c>
      <c r="DF20" s="6" t="str">
        <f t="shared" ca="1" si="26"/>
        <v>-</v>
      </c>
      <c r="DG20" s="6" t="str">
        <f t="shared" ca="1" si="27"/>
        <v>-</v>
      </c>
      <c r="DH20" s="63" t="str">
        <f t="shared" ca="1" si="50"/>
        <v>-</v>
      </c>
      <c r="DI20" s="6"/>
      <c r="DJ20" s="6"/>
      <c r="DK20" s="6"/>
      <c r="DL20" s="63"/>
    </row>
    <row r="21" spans="1:116" x14ac:dyDescent="0.3">
      <c r="B21" s="74">
        <v>13</v>
      </c>
      <c r="C21" s="75" t="str">
        <f>IF(OR( ISBLANK('Standard Curve'!B17), NOT(ISNUMBER('Standard Curve'!B17)), 'Standard Curve'!B17&lt;0), "-", 'Standard Curve'!B17)</f>
        <v>-</v>
      </c>
      <c r="D21" s="94" t="str">
        <f>IF(OR( ISBLANK('Standard Curve'!C17), NOT(ISNUMBER('Standard Curve'!C17))), "-", 'Standard Curve'!C17)</f>
        <v>-</v>
      </c>
      <c r="E21" s="78" t="str">
        <f>IF(OR( ISBLANK('Standard Curve'!D17), NOT(ISNUMBER('Standard Curve'!D17))), "-", 'Standard Curve'!D17)</f>
        <v>-</v>
      </c>
      <c r="F21" s="78" t="str">
        <f>IF(OR( ISBLANK('Standard Curve'!E17), NOT(ISNUMBER('Standard Curve'!E17))), "-", 'Standard Curve'!E17)</f>
        <v>-</v>
      </c>
      <c r="G21" s="95" t="str">
        <f>IF(OR( ISBLANK('Standard Curve'!F17), NOT(ISNUMBER('Standard Curve'!F17))), "-", 'Standard Curve'!F17)</f>
        <v>-</v>
      </c>
      <c r="I21" s="6"/>
      <c r="J21" s="98">
        <v>3</v>
      </c>
      <c r="K21" s="98">
        <v>2</v>
      </c>
      <c r="L21" s="99" t="str">
        <f t="shared" ca="1" si="28"/>
        <v>-</v>
      </c>
      <c r="M21" s="117" t="str">
        <f t="shared" ca="1" si="29"/>
        <v>-</v>
      </c>
      <c r="N21" s="98" t="str">
        <f t="shared" ca="1" si="30"/>
        <v>-</v>
      </c>
      <c r="O21" s="98" t="str">
        <f t="shared" ca="1" si="31"/>
        <v>-</v>
      </c>
      <c r="P21" s="98" t="str">
        <f t="shared" ca="1" si="32"/>
        <v>-</v>
      </c>
      <c r="Q21" s="100" t="str">
        <f t="shared" ca="1" si="33"/>
        <v>-</v>
      </c>
      <c r="S21" s="62" t="s">
        <v>53</v>
      </c>
      <c r="T21" s="83" t="str">
        <f t="shared" ca="1" si="64"/>
        <v>-</v>
      </c>
      <c r="U21" s="114" t="str">
        <f t="shared" ca="1" si="64"/>
        <v>-</v>
      </c>
      <c r="V21" s="84" t="str">
        <f t="shared" ca="1" si="64"/>
        <v>-</v>
      </c>
      <c r="W21" s="114" t="str">
        <f t="shared" ca="1" si="64"/>
        <v>-</v>
      </c>
      <c r="X21" s="84" t="str">
        <f t="shared" ca="1" si="64"/>
        <v>-</v>
      </c>
      <c r="Y21" s="114" t="str">
        <f t="shared" ca="1" si="64"/>
        <v>-</v>
      </c>
      <c r="Z21" s="84" t="str">
        <f t="shared" ca="1" si="64"/>
        <v>-</v>
      </c>
      <c r="AA21" s="114" t="str">
        <f t="shared" ca="1" si="64"/>
        <v>-</v>
      </c>
      <c r="AB21" s="84" t="str">
        <f t="shared" ca="1" si="64"/>
        <v>-</v>
      </c>
      <c r="AC21" s="114" t="str">
        <f t="shared" ca="1" si="64"/>
        <v>-</v>
      </c>
      <c r="AD21" s="84" t="str">
        <f t="shared" ca="1" si="65"/>
        <v>-</v>
      </c>
      <c r="AE21" s="114" t="str">
        <f t="shared" ca="1" si="65"/>
        <v>-</v>
      </c>
      <c r="AF21" s="84" t="str">
        <f t="shared" ca="1" si="65"/>
        <v>-</v>
      </c>
      <c r="AG21" s="114" t="str">
        <f t="shared" ca="1" si="65"/>
        <v>-</v>
      </c>
      <c r="AH21" s="84" t="str">
        <f t="shared" ca="1" si="65"/>
        <v>-</v>
      </c>
      <c r="AI21" s="114" t="str">
        <f t="shared" ca="1" si="65"/>
        <v>-</v>
      </c>
      <c r="AJ21" s="79" t="str">
        <f t="shared" ca="1" si="65"/>
        <v>-</v>
      </c>
      <c r="AM21" s="98">
        <v>13</v>
      </c>
      <c r="AN21" s="99" t="str">
        <f t="shared" si="34"/>
        <v>-</v>
      </c>
      <c r="AO21" s="100" t="str">
        <f t="shared" ca="1" si="35"/>
        <v>-</v>
      </c>
      <c r="AP21" s="101">
        <f t="shared" si="51"/>
        <v>0</v>
      </c>
      <c r="AQ21" s="102" t="str">
        <f t="shared" ca="1" si="8"/>
        <v>-</v>
      </c>
      <c r="AR21" s="98" t="str">
        <f t="shared" ca="1" si="9"/>
        <v>-</v>
      </c>
      <c r="AS21" s="98" t="str">
        <f t="shared" ca="1" si="10"/>
        <v>-</v>
      </c>
      <c r="AT21" s="103" t="str">
        <f t="shared" ca="1" si="11"/>
        <v>-</v>
      </c>
      <c r="AU21" s="98" t="str">
        <f t="shared" ca="1" si="12"/>
        <v>-</v>
      </c>
      <c r="AV21" s="98" t="str">
        <f t="shared" ca="1" si="13"/>
        <v>-</v>
      </c>
      <c r="AW21" s="98" t="e">
        <f t="shared" ca="1" si="36"/>
        <v>#N/A</v>
      </c>
      <c r="AX21" s="98" t="str">
        <f t="shared" ca="1" si="37"/>
        <v>-</v>
      </c>
      <c r="AY21" s="104" t="str">
        <f t="shared" ca="1" si="52"/>
        <v>-</v>
      </c>
      <c r="BB21" s="62">
        <v>13</v>
      </c>
      <c r="BC21" s="57" t="b">
        <f t="shared" ca="1" si="38"/>
        <v>0</v>
      </c>
      <c r="BD21" s="44" t="b">
        <f t="shared" ca="1" si="39"/>
        <v>0</v>
      </c>
      <c r="BE21" s="44" t="b">
        <f t="shared" ca="1" si="40"/>
        <v>0</v>
      </c>
      <c r="BF21" s="58" t="b">
        <f t="shared" ca="1" si="41"/>
        <v>0</v>
      </c>
      <c r="BG21" s="70"/>
      <c r="BH21" s="6">
        <v>13</v>
      </c>
      <c r="BI21" s="57" t="b">
        <f t="shared" ca="1" si="42"/>
        <v>0</v>
      </c>
      <c r="BJ21" s="44" t="b">
        <f t="shared" ca="1" si="15"/>
        <v>0</v>
      </c>
      <c r="BK21" s="44" t="b">
        <f t="shared" ca="1" si="15"/>
        <v>0</v>
      </c>
      <c r="BL21" s="58" t="b">
        <f t="shared" ca="1" si="15"/>
        <v>0</v>
      </c>
      <c r="BO21" s="75">
        <f t="shared" ca="1" si="53"/>
        <v>0</v>
      </c>
      <c r="BP21" s="89" t="e">
        <f t="shared" ca="1" si="54"/>
        <v>#N/A</v>
      </c>
      <c r="BQ21" s="88" t="e">
        <f t="shared" ca="1" si="55"/>
        <v>#N/A</v>
      </c>
      <c r="BS21" t="s">
        <v>99</v>
      </c>
      <c r="BT21" s="70">
        <f t="shared" ca="1" si="43"/>
        <v>0</v>
      </c>
      <c r="BU21" s="6" t="str">
        <f t="shared" ref="BU21:CJ21" ca="1" si="69">IF(BT21=BT$7,"-",BT21)</f>
        <v>-</v>
      </c>
      <c r="BV21" s="70" t="str">
        <f t="shared" ca="1" si="69"/>
        <v>-</v>
      </c>
      <c r="BW21" s="6" t="str">
        <f t="shared" ca="1" si="69"/>
        <v>-</v>
      </c>
      <c r="BX21" s="70" t="str">
        <f t="shared" ca="1" si="69"/>
        <v>-</v>
      </c>
      <c r="BY21" s="6" t="str">
        <f t="shared" ca="1" si="69"/>
        <v>-</v>
      </c>
      <c r="BZ21" s="70" t="str">
        <f t="shared" ca="1" si="69"/>
        <v>-</v>
      </c>
      <c r="CA21" s="6" t="str">
        <f t="shared" ca="1" si="69"/>
        <v>-</v>
      </c>
      <c r="CB21" s="70" t="str">
        <f t="shared" ca="1" si="69"/>
        <v>-</v>
      </c>
      <c r="CC21" s="6" t="str">
        <f t="shared" ca="1" si="69"/>
        <v>-</v>
      </c>
      <c r="CD21" s="70" t="str">
        <f t="shared" ca="1" si="69"/>
        <v>-</v>
      </c>
      <c r="CE21" s="6" t="str">
        <f t="shared" ca="1" si="69"/>
        <v>-</v>
      </c>
      <c r="CF21" s="70" t="str">
        <f t="shared" ca="1" si="69"/>
        <v>-</v>
      </c>
      <c r="CG21" s="6" t="str">
        <f t="shared" ca="1" si="69"/>
        <v>-</v>
      </c>
      <c r="CH21" s="70" t="str">
        <f t="shared" ca="1" si="69"/>
        <v>-</v>
      </c>
      <c r="CI21" s="6" t="str">
        <f t="shared" ca="1" si="69"/>
        <v>-</v>
      </c>
      <c r="CJ21" s="70" t="str">
        <f t="shared" ca="1" si="69"/>
        <v>-</v>
      </c>
      <c r="CL21">
        <v>13</v>
      </c>
      <c r="CM21" s="90" t="str">
        <f t="shared" ca="1" si="17"/>
        <v>-</v>
      </c>
      <c r="CN21" s="75">
        <f t="shared" ca="1" si="45"/>
        <v>0</v>
      </c>
      <c r="CO21" s="89" t="e">
        <f t="shared" ca="1" si="18"/>
        <v>#N/A</v>
      </c>
      <c r="CP21" s="88" t="e">
        <f t="shared" ca="1" si="19"/>
        <v>#N/A</v>
      </c>
      <c r="CS21" s="19">
        <f t="shared" ca="1" si="46"/>
        <v>0</v>
      </c>
      <c r="CT21" s="3" t="e">
        <f t="shared" ca="1" si="47"/>
        <v>#N/A</v>
      </c>
      <c r="CU21" s="3" t="e">
        <f t="shared" ca="1" si="48"/>
        <v>#N/A</v>
      </c>
      <c r="CV21" s="4"/>
      <c r="CW21" s="18" t="e">
        <f t="shared" ca="1" si="49"/>
        <v>#N/A</v>
      </c>
      <c r="CZ21" s="62" t="str">
        <f t="shared" ca="1" si="20"/>
        <v>-</v>
      </c>
      <c r="DA21" s="6" t="str">
        <f t="shared" ca="1" si="21"/>
        <v>-</v>
      </c>
      <c r="DB21" s="6" t="str">
        <f t="shared" ca="1" si="22"/>
        <v>-</v>
      </c>
      <c r="DC21" s="6" t="str">
        <f t="shared" ca="1" si="23"/>
        <v>-</v>
      </c>
      <c r="DD21" s="6" t="str">
        <f t="shared" ca="1" si="24"/>
        <v>-</v>
      </c>
      <c r="DE21" s="6" t="str">
        <f t="shared" ca="1" si="25"/>
        <v>-</v>
      </c>
      <c r="DF21" s="6" t="str">
        <f t="shared" ca="1" si="26"/>
        <v>-</v>
      </c>
      <c r="DG21" s="6" t="str">
        <f t="shared" ca="1" si="27"/>
        <v>-</v>
      </c>
      <c r="DH21" s="63" t="str">
        <f t="shared" ca="1" si="50"/>
        <v>-</v>
      </c>
      <c r="DI21" s="6"/>
      <c r="DJ21" s="6"/>
      <c r="DK21" s="6"/>
      <c r="DL21" s="63"/>
    </row>
    <row r="22" spans="1:116" x14ac:dyDescent="0.3">
      <c r="B22" s="74">
        <v>14</v>
      </c>
      <c r="C22" s="75" t="str">
        <f>IF(OR( ISBLANK('Standard Curve'!B18), NOT(ISNUMBER('Standard Curve'!B18)), 'Standard Curve'!B18&lt;0), "-", 'Standard Curve'!B18)</f>
        <v>-</v>
      </c>
      <c r="D22" s="96" t="str">
        <f>IF(OR( ISBLANK('Standard Curve'!C18), NOT(ISNUMBER('Standard Curve'!C18))), "-", 'Standard Curve'!C18)</f>
        <v>-</v>
      </c>
      <c r="E22" s="76" t="str">
        <f>IF(OR( ISBLANK('Standard Curve'!D18), NOT(ISNUMBER('Standard Curve'!D18))), "-", 'Standard Curve'!D18)</f>
        <v>-</v>
      </c>
      <c r="F22" s="76" t="str">
        <f>IF(OR( ISBLANK('Standard Curve'!E18), NOT(ISNUMBER('Standard Curve'!E18))), "-", 'Standard Curve'!E18)</f>
        <v>-</v>
      </c>
      <c r="G22" s="97" t="str">
        <f>IF(OR( ISBLANK('Standard Curve'!F18), NOT(ISNUMBER('Standard Curve'!F18))), "-", 'Standard Curve'!F18)</f>
        <v>-</v>
      </c>
      <c r="I22" s="6"/>
      <c r="J22" s="98">
        <v>3</v>
      </c>
      <c r="K22" s="98">
        <v>3</v>
      </c>
      <c r="L22" s="99" t="str">
        <f t="shared" ca="1" si="28"/>
        <v>-</v>
      </c>
      <c r="M22" s="117" t="str">
        <f t="shared" ca="1" si="29"/>
        <v>-</v>
      </c>
      <c r="N22" s="98" t="str">
        <f t="shared" ca="1" si="30"/>
        <v>-</v>
      </c>
      <c r="O22" s="98" t="str">
        <f t="shared" ca="1" si="31"/>
        <v>-</v>
      </c>
      <c r="P22" s="98" t="str">
        <f t="shared" ca="1" si="32"/>
        <v>-</v>
      </c>
      <c r="Q22" s="100" t="str">
        <f t="shared" ca="1" si="33"/>
        <v>-</v>
      </c>
      <c r="S22" s="62" t="s">
        <v>53</v>
      </c>
      <c r="T22" s="83" t="str">
        <f t="shared" ca="1" si="64"/>
        <v>-</v>
      </c>
      <c r="U22" s="114" t="str">
        <f t="shared" ca="1" si="64"/>
        <v>-</v>
      </c>
      <c r="V22" s="84" t="str">
        <f t="shared" ca="1" si="64"/>
        <v>-</v>
      </c>
      <c r="W22" s="114" t="str">
        <f t="shared" ca="1" si="64"/>
        <v>-</v>
      </c>
      <c r="X22" s="84" t="str">
        <f t="shared" ca="1" si="64"/>
        <v>-</v>
      </c>
      <c r="Y22" s="114" t="str">
        <f t="shared" ca="1" si="64"/>
        <v>-</v>
      </c>
      <c r="Z22" s="84" t="str">
        <f t="shared" ca="1" si="64"/>
        <v>-</v>
      </c>
      <c r="AA22" s="114" t="str">
        <f t="shared" ca="1" si="64"/>
        <v>-</v>
      </c>
      <c r="AB22" s="84" t="str">
        <f t="shared" ca="1" si="64"/>
        <v>-</v>
      </c>
      <c r="AC22" s="114" t="str">
        <f t="shared" ca="1" si="64"/>
        <v>-</v>
      </c>
      <c r="AD22" s="84" t="str">
        <f t="shared" ca="1" si="65"/>
        <v>-</v>
      </c>
      <c r="AE22" s="114" t="str">
        <f t="shared" ca="1" si="65"/>
        <v>-</v>
      </c>
      <c r="AF22" s="84" t="str">
        <f t="shared" ca="1" si="65"/>
        <v>-</v>
      </c>
      <c r="AG22" s="114" t="str">
        <f t="shared" ca="1" si="65"/>
        <v>-</v>
      </c>
      <c r="AH22" s="84" t="str">
        <f t="shared" ca="1" si="65"/>
        <v>-</v>
      </c>
      <c r="AI22" s="114" t="str">
        <f t="shared" ca="1" si="65"/>
        <v>-</v>
      </c>
      <c r="AJ22" s="79" t="str">
        <f t="shared" ca="1" si="65"/>
        <v>-</v>
      </c>
      <c r="AM22" s="98">
        <v>14</v>
      </c>
      <c r="AN22" s="99" t="str">
        <f t="shared" si="34"/>
        <v>-</v>
      </c>
      <c r="AO22" s="100" t="str">
        <f t="shared" ca="1" si="35"/>
        <v>-</v>
      </c>
      <c r="AP22" s="101">
        <f t="shared" si="51"/>
        <v>0</v>
      </c>
      <c r="AQ22" s="102" t="str">
        <f t="shared" ca="1" si="8"/>
        <v>-</v>
      </c>
      <c r="AR22" s="98" t="str">
        <f t="shared" ca="1" si="9"/>
        <v>-</v>
      </c>
      <c r="AS22" s="98" t="str">
        <f t="shared" ca="1" si="10"/>
        <v>-</v>
      </c>
      <c r="AT22" s="103" t="str">
        <f t="shared" ca="1" si="11"/>
        <v>-</v>
      </c>
      <c r="AU22" s="98" t="str">
        <f t="shared" ca="1" si="12"/>
        <v>-</v>
      </c>
      <c r="AV22" s="98" t="str">
        <f t="shared" ca="1" si="13"/>
        <v>-</v>
      </c>
      <c r="AW22" s="98" t="e">
        <f t="shared" ca="1" si="36"/>
        <v>#N/A</v>
      </c>
      <c r="AX22" s="98" t="str">
        <f t="shared" ca="1" si="37"/>
        <v>-</v>
      </c>
      <c r="AY22" s="104" t="str">
        <f t="shared" ca="1" si="52"/>
        <v>-</v>
      </c>
      <c r="BB22" s="62">
        <v>14</v>
      </c>
      <c r="BC22" s="57" t="b">
        <f t="shared" ca="1" si="38"/>
        <v>0</v>
      </c>
      <c r="BD22" s="44" t="b">
        <f t="shared" ca="1" si="39"/>
        <v>0</v>
      </c>
      <c r="BE22" s="44" t="b">
        <f t="shared" ca="1" si="40"/>
        <v>0</v>
      </c>
      <c r="BF22" s="58" t="b">
        <f t="shared" ca="1" si="41"/>
        <v>0</v>
      </c>
      <c r="BG22" s="70"/>
      <c r="BH22" s="6">
        <v>14</v>
      </c>
      <c r="BI22" s="57" t="b">
        <f t="shared" ca="1" si="42"/>
        <v>0</v>
      </c>
      <c r="BJ22" s="44" t="b">
        <f t="shared" ca="1" si="15"/>
        <v>0</v>
      </c>
      <c r="BK22" s="44" t="b">
        <f t="shared" ca="1" si="15"/>
        <v>0</v>
      </c>
      <c r="BL22" s="58" t="b">
        <f t="shared" ca="1" si="15"/>
        <v>0</v>
      </c>
      <c r="BO22" s="75">
        <f t="shared" ca="1" si="53"/>
        <v>0</v>
      </c>
      <c r="BP22" s="89" t="e">
        <f t="shared" ca="1" si="54"/>
        <v>#N/A</v>
      </c>
      <c r="BQ22" s="88" t="e">
        <f t="shared" ca="1" si="55"/>
        <v>#N/A</v>
      </c>
      <c r="BS22" t="s">
        <v>100</v>
      </c>
      <c r="BT22" s="70">
        <f t="shared" ca="1" si="43"/>
        <v>0</v>
      </c>
      <c r="BU22" s="6" t="str">
        <f t="shared" ref="BU22:CJ22" ca="1" si="70">IF(BT22=BT$7,"-",BT22)</f>
        <v>-</v>
      </c>
      <c r="BV22" s="70" t="str">
        <f t="shared" ca="1" si="70"/>
        <v>-</v>
      </c>
      <c r="BW22" s="6" t="str">
        <f t="shared" ca="1" si="70"/>
        <v>-</v>
      </c>
      <c r="BX22" s="70" t="str">
        <f t="shared" ca="1" si="70"/>
        <v>-</v>
      </c>
      <c r="BY22" s="6" t="str">
        <f t="shared" ca="1" si="70"/>
        <v>-</v>
      </c>
      <c r="BZ22" s="70" t="str">
        <f t="shared" ca="1" si="70"/>
        <v>-</v>
      </c>
      <c r="CA22" s="6" t="str">
        <f t="shared" ca="1" si="70"/>
        <v>-</v>
      </c>
      <c r="CB22" s="70" t="str">
        <f t="shared" ca="1" si="70"/>
        <v>-</v>
      </c>
      <c r="CC22" s="6" t="str">
        <f t="shared" ca="1" si="70"/>
        <v>-</v>
      </c>
      <c r="CD22" s="70" t="str">
        <f t="shared" ca="1" si="70"/>
        <v>-</v>
      </c>
      <c r="CE22" s="6" t="str">
        <f t="shared" ca="1" si="70"/>
        <v>-</v>
      </c>
      <c r="CF22" s="70" t="str">
        <f t="shared" ca="1" si="70"/>
        <v>-</v>
      </c>
      <c r="CG22" s="6" t="str">
        <f t="shared" ca="1" si="70"/>
        <v>-</v>
      </c>
      <c r="CH22" s="70" t="str">
        <f t="shared" ca="1" si="70"/>
        <v>-</v>
      </c>
      <c r="CI22" s="6" t="str">
        <f t="shared" ca="1" si="70"/>
        <v>-</v>
      </c>
      <c r="CJ22" s="70" t="str">
        <f t="shared" ca="1" si="70"/>
        <v>-</v>
      </c>
      <c r="CL22">
        <v>14</v>
      </c>
      <c r="CM22" s="90" t="str">
        <f t="shared" ca="1" si="17"/>
        <v>-</v>
      </c>
      <c r="CN22" s="75">
        <f t="shared" ca="1" si="45"/>
        <v>0</v>
      </c>
      <c r="CO22" s="89" t="e">
        <f t="shared" ca="1" si="18"/>
        <v>#N/A</v>
      </c>
      <c r="CP22" s="88" t="e">
        <f t="shared" ca="1" si="19"/>
        <v>#N/A</v>
      </c>
      <c r="CS22" s="19">
        <f t="shared" ca="1" si="46"/>
        <v>0</v>
      </c>
      <c r="CT22" s="3" t="e">
        <f t="shared" ca="1" si="47"/>
        <v>#N/A</v>
      </c>
      <c r="CU22" s="3" t="e">
        <f t="shared" ca="1" si="48"/>
        <v>#N/A</v>
      </c>
      <c r="CV22" s="4"/>
      <c r="CW22" s="18" t="e">
        <f t="shared" ca="1" si="49"/>
        <v>#N/A</v>
      </c>
      <c r="CZ22" s="62" t="str">
        <f t="shared" ca="1" si="20"/>
        <v>-</v>
      </c>
      <c r="DA22" s="6" t="str">
        <f t="shared" ca="1" si="21"/>
        <v>-</v>
      </c>
      <c r="DB22" s="6" t="str">
        <f t="shared" ca="1" si="22"/>
        <v>-</v>
      </c>
      <c r="DC22" s="6" t="str">
        <f t="shared" ca="1" si="23"/>
        <v>-</v>
      </c>
      <c r="DD22" s="6" t="str">
        <f t="shared" ca="1" si="24"/>
        <v>-</v>
      </c>
      <c r="DE22" s="6" t="str">
        <f t="shared" ca="1" si="25"/>
        <v>-</v>
      </c>
      <c r="DF22" s="6" t="str">
        <f t="shared" ca="1" si="26"/>
        <v>-</v>
      </c>
      <c r="DG22" s="6" t="str">
        <f t="shared" ca="1" si="27"/>
        <v>-</v>
      </c>
      <c r="DH22" s="63" t="str">
        <f t="shared" ca="1" si="50"/>
        <v>-</v>
      </c>
      <c r="DI22" s="6"/>
      <c r="DJ22" s="6"/>
      <c r="DK22" s="6"/>
      <c r="DL22" s="63"/>
    </row>
    <row r="23" spans="1:116" x14ac:dyDescent="0.3">
      <c r="B23" s="74">
        <v>15</v>
      </c>
      <c r="C23" s="75" t="str">
        <f>IF(OR( ISBLANK('Standard Curve'!B19), NOT(ISNUMBER('Standard Curve'!B19)), 'Standard Curve'!B19&lt;0), "-", 'Standard Curve'!B19)</f>
        <v>-</v>
      </c>
      <c r="D23" s="94" t="str">
        <f>IF(OR( ISBLANK('Standard Curve'!C19), NOT(ISNUMBER('Standard Curve'!C19))), "-", 'Standard Curve'!C19)</f>
        <v>-</v>
      </c>
      <c r="E23" s="78" t="str">
        <f>IF(OR( ISBLANK('Standard Curve'!D19), NOT(ISNUMBER('Standard Curve'!D19))), "-", 'Standard Curve'!D19)</f>
        <v>-</v>
      </c>
      <c r="F23" s="78" t="str">
        <f>IF(OR( ISBLANK('Standard Curve'!E19), NOT(ISNUMBER('Standard Curve'!E19))), "-", 'Standard Curve'!E19)</f>
        <v>-</v>
      </c>
      <c r="G23" s="95" t="str">
        <f>IF(OR( ISBLANK('Standard Curve'!F19), NOT(ISNUMBER('Standard Curve'!F19))), "-", 'Standard Curve'!F19)</f>
        <v>-</v>
      </c>
      <c r="J23" s="98">
        <v>3</v>
      </c>
      <c r="K23" s="98">
        <v>4</v>
      </c>
      <c r="L23" s="99" t="str">
        <f t="shared" ca="1" si="28"/>
        <v>-</v>
      </c>
      <c r="M23" s="117" t="str">
        <f t="shared" ca="1" si="29"/>
        <v>-</v>
      </c>
      <c r="N23" s="98" t="str">
        <f t="shared" ca="1" si="30"/>
        <v>-</v>
      </c>
      <c r="O23" s="98" t="str">
        <f t="shared" ca="1" si="31"/>
        <v>-</v>
      </c>
      <c r="P23" s="98" t="str">
        <f t="shared" ca="1" si="32"/>
        <v>-</v>
      </c>
      <c r="Q23" s="100" t="str">
        <f t="shared" ca="1" si="33"/>
        <v>-</v>
      </c>
      <c r="S23" s="62" t="s">
        <v>53</v>
      </c>
      <c r="T23" s="83" t="str">
        <f t="shared" ca="1" si="64"/>
        <v>-</v>
      </c>
      <c r="U23" s="114" t="str">
        <f t="shared" ca="1" si="64"/>
        <v>-</v>
      </c>
      <c r="V23" s="84" t="str">
        <f t="shared" ca="1" si="64"/>
        <v>-</v>
      </c>
      <c r="W23" s="114" t="str">
        <f t="shared" ca="1" si="64"/>
        <v>-</v>
      </c>
      <c r="X23" s="84" t="str">
        <f t="shared" ca="1" si="64"/>
        <v>-</v>
      </c>
      <c r="Y23" s="114" t="str">
        <f t="shared" ca="1" si="64"/>
        <v>-</v>
      </c>
      <c r="Z23" s="84" t="str">
        <f t="shared" ca="1" si="64"/>
        <v>-</v>
      </c>
      <c r="AA23" s="114" t="str">
        <f t="shared" ca="1" si="64"/>
        <v>-</v>
      </c>
      <c r="AB23" s="84" t="str">
        <f t="shared" ca="1" si="64"/>
        <v>-</v>
      </c>
      <c r="AC23" s="114" t="str">
        <f t="shared" ca="1" si="64"/>
        <v>-</v>
      </c>
      <c r="AD23" s="84" t="str">
        <f t="shared" ca="1" si="65"/>
        <v>-</v>
      </c>
      <c r="AE23" s="114" t="str">
        <f t="shared" ca="1" si="65"/>
        <v>-</v>
      </c>
      <c r="AF23" s="84" t="str">
        <f t="shared" ca="1" si="65"/>
        <v>-</v>
      </c>
      <c r="AG23" s="114" t="str">
        <f t="shared" ca="1" si="65"/>
        <v>-</v>
      </c>
      <c r="AH23" s="84" t="str">
        <f t="shared" ca="1" si="65"/>
        <v>-</v>
      </c>
      <c r="AI23" s="114" t="str">
        <f t="shared" ca="1" si="65"/>
        <v>-</v>
      </c>
      <c r="AJ23" s="79" t="str">
        <f t="shared" ca="1" si="65"/>
        <v>-</v>
      </c>
      <c r="AM23" s="98">
        <v>15</v>
      </c>
      <c r="AN23" s="99" t="str">
        <f t="shared" si="34"/>
        <v>-</v>
      </c>
      <c r="AO23" s="100" t="str">
        <f t="shared" ca="1" si="35"/>
        <v>-</v>
      </c>
      <c r="AP23" s="101">
        <f t="shared" si="51"/>
        <v>0</v>
      </c>
      <c r="AQ23" s="102" t="str">
        <f t="shared" ca="1" si="8"/>
        <v>-</v>
      </c>
      <c r="AR23" s="98" t="str">
        <f t="shared" ca="1" si="9"/>
        <v>-</v>
      </c>
      <c r="AS23" s="98" t="str">
        <f t="shared" ca="1" si="10"/>
        <v>-</v>
      </c>
      <c r="AT23" s="103" t="str">
        <f t="shared" ca="1" si="11"/>
        <v>-</v>
      </c>
      <c r="AU23" s="98" t="str">
        <f t="shared" ca="1" si="12"/>
        <v>-</v>
      </c>
      <c r="AV23" s="98" t="str">
        <f t="shared" ca="1" si="13"/>
        <v>-</v>
      </c>
      <c r="AW23" s="98" t="e">
        <f t="shared" ca="1" si="36"/>
        <v>#N/A</v>
      </c>
      <c r="AX23" s="98" t="str">
        <f t="shared" ca="1" si="37"/>
        <v>-</v>
      </c>
      <c r="AY23" s="104" t="str">
        <f t="shared" ca="1" si="52"/>
        <v>-</v>
      </c>
      <c r="BB23" s="62">
        <v>15</v>
      </c>
      <c r="BC23" s="57" t="b">
        <f t="shared" ca="1" si="38"/>
        <v>0</v>
      </c>
      <c r="BD23" s="44" t="b">
        <f t="shared" ca="1" si="39"/>
        <v>0</v>
      </c>
      <c r="BE23" s="44" t="b">
        <f t="shared" ca="1" si="40"/>
        <v>0</v>
      </c>
      <c r="BF23" s="58" t="b">
        <f t="shared" ca="1" si="41"/>
        <v>0</v>
      </c>
      <c r="BG23" s="70"/>
      <c r="BH23" s="6">
        <v>15</v>
      </c>
      <c r="BI23" s="57" t="b">
        <f t="shared" ca="1" si="42"/>
        <v>0</v>
      </c>
      <c r="BJ23" s="44" t="b">
        <f t="shared" ca="1" si="15"/>
        <v>0</v>
      </c>
      <c r="BK23" s="44" t="b">
        <f t="shared" ca="1" si="15"/>
        <v>0</v>
      </c>
      <c r="BL23" s="58" t="b">
        <f t="shared" ca="1" si="15"/>
        <v>0</v>
      </c>
      <c r="BO23" s="75">
        <f t="shared" ca="1" si="53"/>
        <v>0</v>
      </c>
      <c r="BP23" s="89" t="e">
        <f t="shared" ca="1" si="54"/>
        <v>#N/A</v>
      </c>
      <c r="BQ23" s="88" t="e">
        <f t="shared" ca="1" si="55"/>
        <v>#N/A</v>
      </c>
      <c r="BS23" t="s">
        <v>101</v>
      </c>
      <c r="BT23" s="70">
        <f t="shared" ca="1" si="43"/>
        <v>0</v>
      </c>
      <c r="BU23" s="6" t="str">
        <f t="shared" ref="BU23:CJ23" ca="1" si="71">IF(BT23=BT$7,"-",BT23)</f>
        <v>-</v>
      </c>
      <c r="BV23" s="70" t="str">
        <f t="shared" ca="1" si="71"/>
        <v>-</v>
      </c>
      <c r="BW23" s="6" t="str">
        <f t="shared" ca="1" si="71"/>
        <v>-</v>
      </c>
      <c r="BX23" s="70" t="str">
        <f t="shared" ca="1" si="71"/>
        <v>-</v>
      </c>
      <c r="BY23" s="6" t="str">
        <f t="shared" ca="1" si="71"/>
        <v>-</v>
      </c>
      <c r="BZ23" s="70" t="str">
        <f t="shared" ca="1" si="71"/>
        <v>-</v>
      </c>
      <c r="CA23" s="6" t="str">
        <f t="shared" ca="1" si="71"/>
        <v>-</v>
      </c>
      <c r="CB23" s="70" t="str">
        <f t="shared" ca="1" si="71"/>
        <v>-</v>
      </c>
      <c r="CC23" s="6" t="str">
        <f t="shared" ca="1" si="71"/>
        <v>-</v>
      </c>
      <c r="CD23" s="70" t="str">
        <f t="shared" ca="1" si="71"/>
        <v>-</v>
      </c>
      <c r="CE23" s="6" t="str">
        <f t="shared" ca="1" si="71"/>
        <v>-</v>
      </c>
      <c r="CF23" s="70" t="str">
        <f t="shared" ca="1" si="71"/>
        <v>-</v>
      </c>
      <c r="CG23" s="6" t="str">
        <f t="shared" ca="1" si="71"/>
        <v>-</v>
      </c>
      <c r="CH23" s="70" t="str">
        <f t="shared" ca="1" si="71"/>
        <v>-</v>
      </c>
      <c r="CI23" s="6" t="str">
        <f t="shared" ca="1" si="71"/>
        <v>-</v>
      </c>
      <c r="CJ23" s="70" t="str">
        <f t="shared" ca="1" si="71"/>
        <v>-</v>
      </c>
      <c r="CL23">
        <v>15</v>
      </c>
      <c r="CM23" s="90" t="str">
        <f t="shared" ca="1" si="17"/>
        <v>-</v>
      </c>
      <c r="CN23" s="75">
        <f t="shared" ca="1" si="45"/>
        <v>0</v>
      </c>
      <c r="CO23" s="89" t="e">
        <f t="shared" ca="1" si="18"/>
        <v>#N/A</v>
      </c>
      <c r="CP23" s="88" t="e">
        <f t="shared" ca="1" si="19"/>
        <v>#N/A</v>
      </c>
      <c r="CS23" s="19">
        <f t="shared" ca="1" si="46"/>
        <v>0</v>
      </c>
      <c r="CT23" s="3" t="e">
        <f t="shared" ca="1" si="47"/>
        <v>#N/A</v>
      </c>
      <c r="CU23" s="3" t="e">
        <f t="shared" ca="1" si="48"/>
        <v>#N/A</v>
      </c>
      <c r="CV23" s="4"/>
      <c r="CW23" s="18" t="e">
        <f t="shared" ca="1" si="49"/>
        <v>#N/A</v>
      </c>
      <c r="CZ23" s="62" t="str">
        <f t="shared" ca="1" si="20"/>
        <v>-</v>
      </c>
      <c r="DA23" s="6" t="str">
        <f t="shared" ca="1" si="21"/>
        <v>-</v>
      </c>
      <c r="DB23" s="6" t="str">
        <f t="shared" ca="1" si="22"/>
        <v>-</v>
      </c>
      <c r="DC23" s="6" t="str">
        <f t="shared" ca="1" si="23"/>
        <v>-</v>
      </c>
      <c r="DD23" s="6" t="str">
        <f t="shared" ca="1" si="24"/>
        <v>-</v>
      </c>
      <c r="DE23" s="6" t="str">
        <f t="shared" ca="1" si="25"/>
        <v>-</v>
      </c>
      <c r="DF23" s="6" t="str">
        <f t="shared" ca="1" si="26"/>
        <v>-</v>
      </c>
      <c r="DG23" s="6" t="str">
        <f t="shared" ca="1" si="27"/>
        <v>-</v>
      </c>
      <c r="DH23" s="63" t="str">
        <f t="shared" ca="1" si="50"/>
        <v>-</v>
      </c>
      <c r="DI23" s="6"/>
      <c r="DJ23" s="6"/>
      <c r="DK23" s="6"/>
      <c r="DL23" s="63"/>
    </row>
    <row r="24" spans="1:116" x14ac:dyDescent="0.3">
      <c r="B24" s="67">
        <v>16</v>
      </c>
      <c r="C24" s="119" t="str">
        <f>IF(OR( ISBLANK('Standard Curve'!B20), NOT(ISNUMBER('Standard Curve'!B20)), 'Standard Curve'!B20&lt;0), "-", 'Standard Curve'!B20)</f>
        <v>-</v>
      </c>
      <c r="D24" s="96" t="str">
        <f>IF(OR( ISBLANK('Standard Curve'!C20), NOT(ISNUMBER('Standard Curve'!C20))), "-", 'Standard Curve'!C20)</f>
        <v>-</v>
      </c>
      <c r="E24" s="76" t="str">
        <f>IF(OR( ISBLANK('Standard Curve'!D20), NOT(ISNUMBER('Standard Curve'!D20))), "-", 'Standard Curve'!D20)</f>
        <v>-</v>
      </c>
      <c r="F24" s="76" t="str">
        <f>IF(OR( ISBLANK('Standard Curve'!E20), NOT(ISNUMBER('Standard Curve'!E20))), "-", 'Standard Curve'!E20)</f>
        <v>-</v>
      </c>
      <c r="G24" s="97" t="str">
        <f>IF(OR( ISBLANK('Standard Curve'!F20), NOT(ISNUMBER('Standard Curve'!F20))), "-", 'Standard Curve'!F20)</f>
        <v>-</v>
      </c>
      <c r="J24" s="98">
        <v>4</v>
      </c>
      <c r="K24" s="98">
        <v>1</v>
      </c>
      <c r="L24" s="99" t="str">
        <f t="shared" ca="1" si="28"/>
        <v>-</v>
      </c>
      <c r="M24" s="117" t="str">
        <f t="shared" ca="1" si="29"/>
        <v>-</v>
      </c>
      <c r="N24" s="98" t="str">
        <f t="shared" ca="1" si="30"/>
        <v>-</v>
      </c>
      <c r="O24" s="98" t="str">
        <f t="shared" ca="1" si="31"/>
        <v>-</v>
      </c>
      <c r="P24" s="98" t="str">
        <f t="shared" ca="1" si="32"/>
        <v>-</v>
      </c>
      <c r="Q24" s="100" t="str">
        <f t="shared" ca="1" si="33"/>
        <v>-</v>
      </c>
      <c r="S24" s="62" t="s">
        <v>53</v>
      </c>
      <c r="T24" s="83" t="str">
        <f t="shared" ca="1" si="64"/>
        <v>-</v>
      </c>
      <c r="U24" s="114" t="str">
        <f t="shared" ca="1" si="64"/>
        <v>-</v>
      </c>
      <c r="V24" s="84" t="str">
        <f t="shared" ca="1" si="64"/>
        <v>-</v>
      </c>
      <c r="W24" s="114" t="str">
        <f t="shared" ca="1" si="64"/>
        <v>-</v>
      </c>
      <c r="X24" s="84" t="str">
        <f t="shared" ca="1" si="64"/>
        <v>-</v>
      </c>
      <c r="Y24" s="114" t="str">
        <f t="shared" ca="1" si="64"/>
        <v>-</v>
      </c>
      <c r="Z24" s="84" t="str">
        <f t="shared" ca="1" si="64"/>
        <v>-</v>
      </c>
      <c r="AA24" s="114" t="str">
        <f t="shared" ca="1" si="64"/>
        <v>-</v>
      </c>
      <c r="AB24" s="84" t="str">
        <f t="shared" ca="1" si="64"/>
        <v>-</v>
      </c>
      <c r="AC24" s="114" t="str">
        <f t="shared" ca="1" si="64"/>
        <v>-</v>
      </c>
      <c r="AD24" s="84" t="str">
        <f t="shared" ca="1" si="65"/>
        <v>-</v>
      </c>
      <c r="AE24" s="114" t="str">
        <f t="shared" ca="1" si="65"/>
        <v>-</v>
      </c>
      <c r="AF24" s="84" t="str">
        <f t="shared" ca="1" si="65"/>
        <v>-</v>
      </c>
      <c r="AG24" s="114" t="str">
        <f t="shared" ca="1" si="65"/>
        <v>-</v>
      </c>
      <c r="AH24" s="84" t="str">
        <f t="shared" ca="1" si="65"/>
        <v>-</v>
      </c>
      <c r="AI24" s="114" t="str">
        <f t="shared" ca="1" si="65"/>
        <v>-</v>
      </c>
      <c r="AJ24" s="79" t="str">
        <f t="shared" ca="1" si="65"/>
        <v>-</v>
      </c>
      <c r="AM24" s="98">
        <v>16</v>
      </c>
      <c r="AN24" s="99" t="str">
        <f t="shared" si="34"/>
        <v>-</v>
      </c>
      <c r="AO24" s="100" t="str">
        <f t="shared" ca="1" si="35"/>
        <v>-</v>
      </c>
      <c r="AP24" s="101">
        <f t="shared" si="51"/>
        <v>0</v>
      </c>
      <c r="AQ24" s="102" t="str">
        <f t="shared" ca="1" si="8"/>
        <v>-</v>
      </c>
      <c r="AR24" s="98" t="str">
        <f t="shared" ca="1" si="9"/>
        <v>-</v>
      </c>
      <c r="AS24" s="98" t="str">
        <f t="shared" ca="1" si="10"/>
        <v>-</v>
      </c>
      <c r="AT24" s="103" t="str">
        <f t="shared" ca="1" si="11"/>
        <v>-</v>
      </c>
      <c r="AU24" s="98" t="str">
        <f t="shared" ca="1" si="12"/>
        <v>-</v>
      </c>
      <c r="AV24" s="98" t="str">
        <f t="shared" ca="1" si="13"/>
        <v>-</v>
      </c>
      <c r="AW24" s="98" t="e">
        <f t="shared" ca="1" si="36"/>
        <v>#N/A</v>
      </c>
      <c r="AX24" s="98" t="str">
        <f t="shared" ca="1" si="37"/>
        <v>-</v>
      </c>
      <c r="AY24" s="104" t="str">
        <f t="shared" ca="1" si="52"/>
        <v>-</v>
      </c>
      <c r="BB24" s="51">
        <v>16</v>
      </c>
      <c r="BC24" s="59" t="b">
        <f t="shared" ca="1" si="38"/>
        <v>0</v>
      </c>
      <c r="BD24" s="60" t="b">
        <f t="shared" ca="1" si="39"/>
        <v>0</v>
      </c>
      <c r="BE24" s="60" t="b">
        <f t="shared" ca="1" si="40"/>
        <v>0</v>
      </c>
      <c r="BF24" s="61" t="b">
        <f t="shared" ca="1" si="41"/>
        <v>0</v>
      </c>
      <c r="BG24" s="69"/>
      <c r="BH24" s="52">
        <v>16</v>
      </c>
      <c r="BI24" s="59" t="b">
        <f t="shared" ca="1" si="42"/>
        <v>0</v>
      </c>
      <c r="BJ24" s="60" t="b">
        <f t="shared" ref="BJ24" ca="1" si="72">IF(OR(E24 ="-", $AO24="-"), FALSE, IF(OR(E24 &lt;$AU24, E24 &gt;$AV24), TRUE, FALSE))</f>
        <v>0</v>
      </c>
      <c r="BK24" s="60" t="b">
        <f t="shared" ref="BK24" ca="1" si="73">IF(OR(F24 ="-", $AO24="-"), FALSE, IF(OR(F24 &lt;$AU24, F24 &gt;$AV24), TRUE, FALSE))</f>
        <v>0</v>
      </c>
      <c r="BL24" s="61" t="b">
        <f t="shared" ref="BL24" ca="1" si="74">IF(OR(G24 ="-", $AO24="-"), FALSE, IF(OR(G24 &lt;$AU24, G24 &gt;$AV24), TRUE, FALSE))</f>
        <v>0</v>
      </c>
      <c r="BO24" s="75">
        <f t="shared" ca="1" si="53"/>
        <v>0</v>
      </c>
      <c r="BP24" s="89" t="e">
        <f t="shared" ca="1" si="54"/>
        <v>#N/A</v>
      </c>
      <c r="BQ24" s="88" t="e">
        <f t="shared" ca="1" si="55"/>
        <v>#N/A</v>
      </c>
      <c r="BS24" t="s">
        <v>102</v>
      </c>
      <c r="BT24" s="69">
        <f t="shared" ca="1" si="43"/>
        <v>0</v>
      </c>
      <c r="BU24" s="52" t="str">
        <f t="shared" ref="BU24:CJ24" ca="1" si="75">IF(BT24=BT$7,"-",BT24)</f>
        <v>-</v>
      </c>
      <c r="BV24" s="69" t="str">
        <f t="shared" ca="1" si="75"/>
        <v>-</v>
      </c>
      <c r="BW24" s="52" t="str">
        <f t="shared" ca="1" si="75"/>
        <v>-</v>
      </c>
      <c r="BX24" s="69" t="str">
        <f t="shared" ca="1" si="75"/>
        <v>-</v>
      </c>
      <c r="BY24" s="52" t="str">
        <f t="shared" ca="1" si="75"/>
        <v>-</v>
      </c>
      <c r="BZ24" s="69" t="str">
        <f t="shared" ca="1" si="75"/>
        <v>-</v>
      </c>
      <c r="CA24" s="52" t="str">
        <f t="shared" ca="1" si="75"/>
        <v>-</v>
      </c>
      <c r="CB24" s="69" t="str">
        <f t="shared" ca="1" si="75"/>
        <v>-</v>
      </c>
      <c r="CC24" s="52" t="str">
        <f t="shared" ca="1" si="75"/>
        <v>-</v>
      </c>
      <c r="CD24" s="69" t="str">
        <f t="shared" ca="1" si="75"/>
        <v>-</v>
      </c>
      <c r="CE24" s="52" t="str">
        <f t="shared" ca="1" si="75"/>
        <v>-</v>
      </c>
      <c r="CF24" s="69" t="str">
        <f t="shared" ca="1" si="75"/>
        <v>-</v>
      </c>
      <c r="CG24" s="52" t="str">
        <f t="shared" ca="1" si="75"/>
        <v>-</v>
      </c>
      <c r="CH24" s="69" t="str">
        <f t="shared" ca="1" si="75"/>
        <v>-</v>
      </c>
      <c r="CI24" s="52" t="str">
        <f t="shared" ca="1" si="75"/>
        <v>-</v>
      </c>
      <c r="CJ24" s="69" t="str">
        <f t="shared" ca="1" si="75"/>
        <v>-</v>
      </c>
      <c r="CL24">
        <v>16</v>
      </c>
      <c r="CM24" s="90" t="str">
        <f t="shared" ca="1" si="17"/>
        <v>-</v>
      </c>
      <c r="CN24" s="75">
        <f t="shared" ca="1" si="45"/>
        <v>0</v>
      </c>
      <c r="CO24" s="89" t="e">
        <f t="shared" ca="1" si="18"/>
        <v>#N/A</v>
      </c>
      <c r="CP24" s="88" t="e">
        <f t="shared" ca="1" si="19"/>
        <v>#N/A</v>
      </c>
      <c r="CS24" s="19">
        <f t="shared" ca="1" si="46"/>
        <v>0</v>
      </c>
      <c r="CT24" s="3" t="e">
        <f t="shared" ca="1" si="47"/>
        <v>#N/A</v>
      </c>
      <c r="CU24" s="3" t="e">
        <f t="shared" ca="1" si="48"/>
        <v>#N/A</v>
      </c>
      <c r="CV24" s="4"/>
      <c r="CW24" s="18" t="e">
        <f t="shared" ca="1" si="49"/>
        <v>#N/A</v>
      </c>
      <c r="CZ24" s="62" t="str">
        <f t="shared" ca="1" si="20"/>
        <v>-</v>
      </c>
      <c r="DA24" s="6" t="str">
        <f t="shared" ca="1" si="21"/>
        <v>-</v>
      </c>
      <c r="DB24" s="6" t="str">
        <f t="shared" ca="1" si="22"/>
        <v>-</v>
      </c>
      <c r="DC24" s="6" t="str">
        <f t="shared" ca="1" si="23"/>
        <v>-</v>
      </c>
      <c r="DD24" s="6" t="str">
        <f t="shared" ca="1" si="24"/>
        <v>-</v>
      </c>
      <c r="DE24" s="6" t="str">
        <f t="shared" ca="1" si="25"/>
        <v>-</v>
      </c>
      <c r="DF24" s="6" t="str">
        <f t="shared" ca="1" si="26"/>
        <v>-</v>
      </c>
      <c r="DG24" s="6" t="str">
        <f t="shared" ca="1" si="27"/>
        <v>-</v>
      </c>
      <c r="DH24" s="63" t="str">
        <f t="shared" ca="1" si="50"/>
        <v>-</v>
      </c>
      <c r="DI24" s="6"/>
      <c r="DJ24" s="6"/>
      <c r="DK24" s="6"/>
      <c r="DL24" s="63"/>
    </row>
    <row r="25" spans="1:116" ht="15" thickBot="1" x14ac:dyDescent="0.35">
      <c r="B25" s="120"/>
      <c r="C25" s="120"/>
      <c r="D25" s="120"/>
      <c r="E25" s="120"/>
      <c r="F25" s="120"/>
      <c r="G25" s="120"/>
      <c r="J25" s="98">
        <v>4</v>
      </c>
      <c r="K25" s="98">
        <v>2</v>
      </c>
      <c r="L25" s="99" t="str">
        <f t="shared" ca="1" si="28"/>
        <v>-</v>
      </c>
      <c r="M25" s="117" t="str">
        <f t="shared" ca="1" si="29"/>
        <v>-</v>
      </c>
      <c r="N25" s="98" t="str">
        <f t="shared" ca="1" si="30"/>
        <v>-</v>
      </c>
      <c r="O25" s="98" t="str">
        <f t="shared" ca="1" si="31"/>
        <v>-</v>
      </c>
      <c r="P25" s="98" t="str">
        <f t="shared" ca="1" si="32"/>
        <v>-</v>
      </c>
      <c r="Q25" s="100" t="str">
        <f t="shared" ca="1" si="33"/>
        <v>-</v>
      </c>
      <c r="S25" s="62" t="s">
        <v>53</v>
      </c>
      <c r="T25" s="83" t="str">
        <f t="shared" ca="1" si="64"/>
        <v>-</v>
      </c>
      <c r="U25" s="114" t="str">
        <f t="shared" ca="1" si="64"/>
        <v>-</v>
      </c>
      <c r="V25" s="84" t="str">
        <f t="shared" ca="1" si="64"/>
        <v>-</v>
      </c>
      <c r="W25" s="114" t="str">
        <f t="shared" ca="1" si="64"/>
        <v>-</v>
      </c>
      <c r="X25" s="84" t="str">
        <f t="shared" ca="1" si="64"/>
        <v>-</v>
      </c>
      <c r="Y25" s="114" t="str">
        <f t="shared" ca="1" si="64"/>
        <v>-</v>
      </c>
      <c r="Z25" s="84" t="str">
        <f t="shared" ca="1" si="64"/>
        <v>-</v>
      </c>
      <c r="AA25" s="114" t="str">
        <f t="shared" ca="1" si="64"/>
        <v>-</v>
      </c>
      <c r="AB25" s="84" t="str">
        <f t="shared" ca="1" si="64"/>
        <v>-</v>
      </c>
      <c r="AC25" s="114" t="str">
        <f t="shared" ca="1" si="64"/>
        <v>-</v>
      </c>
      <c r="AD25" s="84" t="str">
        <f t="shared" ca="1" si="65"/>
        <v>-</v>
      </c>
      <c r="AE25" s="114" t="str">
        <f t="shared" ca="1" si="65"/>
        <v>-</v>
      </c>
      <c r="AF25" s="84" t="str">
        <f t="shared" ca="1" si="65"/>
        <v>-</v>
      </c>
      <c r="AG25" s="114" t="str">
        <f t="shared" ca="1" si="65"/>
        <v>-</v>
      </c>
      <c r="AH25" s="84" t="str">
        <f t="shared" ca="1" si="65"/>
        <v>-</v>
      </c>
      <c r="AI25" s="114" t="str">
        <f t="shared" ca="1" si="65"/>
        <v>-</v>
      </c>
      <c r="AJ25" s="79" t="str">
        <f t="shared" ca="1" si="65"/>
        <v>-</v>
      </c>
      <c r="AM25" s="43"/>
      <c r="AN25" s="43"/>
      <c r="AO25" s="43"/>
      <c r="AP25" s="43"/>
      <c r="AQ25" s="43"/>
      <c r="AR25" s="43"/>
      <c r="AS25" s="43"/>
      <c r="AT25" s="43"/>
      <c r="AU25" s="43"/>
      <c r="AV25" s="43"/>
      <c r="AW25" s="43"/>
      <c r="AX25" s="43"/>
      <c r="AY25" s="47"/>
      <c r="CS25" s="19">
        <f t="shared" ca="1" si="46"/>
        <v>0</v>
      </c>
      <c r="CT25" s="3" t="e">
        <f t="shared" ca="1" si="47"/>
        <v>#N/A</v>
      </c>
      <c r="CU25" s="3" t="e">
        <f t="shared" ca="1" si="48"/>
        <v>#N/A</v>
      </c>
      <c r="CV25" s="8"/>
      <c r="CW25" s="18" t="e">
        <f t="shared" ca="1" si="49"/>
        <v>#N/A</v>
      </c>
      <c r="CZ25" s="62" t="str">
        <f t="shared" ca="1" si="20"/>
        <v>-</v>
      </c>
      <c r="DA25" s="6" t="str">
        <f t="shared" ca="1" si="21"/>
        <v>-</v>
      </c>
      <c r="DB25" s="6" t="str">
        <f t="shared" ca="1" si="22"/>
        <v>-</v>
      </c>
      <c r="DC25" s="6" t="str">
        <f t="shared" ca="1" si="23"/>
        <v>-</v>
      </c>
      <c r="DD25" s="6" t="str">
        <f t="shared" ca="1" si="24"/>
        <v>-</v>
      </c>
      <c r="DE25" s="6" t="str">
        <f t="shared" ca="1" si="25"/>
        <v>-</v>
      </c>
      <c r="DF25" s="6" t="str">
        <f t="shared" ca="1" si="26"/>
        <v>-</v>
      </c>
      <c r="DG25" s="6" t="str">
        <f t="shared" ca="1" si="27"/>
        <v>-</v>
      </c>
      <c r="DH25" s="63" t="str">
        <f t="shared" ca="1" si="50"/>
        <v>-</v>
      </c>
      <c r="DI25" s="6"/>
      <c r="DJ25" s="6"/>
      <c r="DK25" s="6"/>
      <c r="DL25" s="63"/>
    </row>
    <row r="26" spans="1:116" x14ac:dyDescent="0.3">
      <c r="J26" s="98">
        <v>4</v>
      </c>
      <c r="K26" s="98">
        <v>3</v>
      </c>
      <c r="L26" s="99" t="str">
        <f t="shared" ca="1" si="28"/>
        <v>-</v>
      </c>
      <c r="M26" s="117" t="str">
        <f t="shared" ca="1" si="29"/>
        <v>-</v>
      </c>
      <c r="N26" s="98" t="str">
        <f t="shared" ca="1" si="30"/>
        <v>-</v>
      </c>
      <c r="O26" s="98" t="str">
        <f t="shared" ca="1" si="31"/>
        <v>-</v>
      </c>
      <c r="P26" s="98" t="str">
        <f t="shared" ca="1" si="32"/>
        <v>-</v>
      </c>
      <c r="Q26" s="100" t="str">
        <f t="shared" ca="1" si="33"/>
        <v>-</v>
      </c>
      <c r="S26" s="62" t="s">
        <v>53</v>
      </c>
      <c r="T26" s="83" t="str">
        <f t="shared" ca="1" si="64"/>
        <v>-</v>
      </c>
      <c r="U26" s="114" t="str">
        <f t="shared" ca="1" si="64"/>
        <v>-</v>
      </c>
      <c r="V26" s="84" t="str">
        <f t="shared" ca="1" si="64"/>
        <v>-</v>
      </c>
      <c r="W26" s="114" t="str">
        <f t="shared" ca="1" si="64"/>
        <v>-</v>
      </c>
      <c r="X26" s="84" t="str">
        <f t="shared" ca="1" si="64"/>
        <v>-</v>
      </c>
      <c r="Y26" s="114" t="str">
        <f t="shared" ca="1" si="64"/>
        <v>-</v>
      </c>
      <c r="Z26" s="84" t="str">
        <f t="shared" ca="1" si="64"/>
        <v>-</v>
      </c>
      <c r="AA26" s="114" t="str">
        <f t="shared" ca="1" si="64"/>
        <v>-</v>
      </c>
      <c r="AB26" s="84" t="str">
        <f t="shared" ca="1" si="64"/>
        <v>-</v>
      </c>
      <c r="AC26" s="114" t="str">
        <f t="shared" ca="1" si="64"/>
        <v>-</v>
      </c>
      <c r="AD26" s="84" t="str">
        <f t="shared" ca="1" si="65"/>
        <v>-</v>
      </c>
      <c r="AE26" s="114" t="str">
        <f t="shared" ca="1" si="65"/>
        <v>-</v>
      </c>
      <c r="AF26" s="84" t="str">
        <f t="shared" ca="1" si="65"/>
        <v>-</v>
      </c>
      <c r="AG26" s="114" t="str">
        <f t="shared" ca="1" si="65"/>
        <v>-</v>
      </c>
      <c r="AH26" s="84" t="str">
        <f t="shared" ca="1" si="65"/>
        <v>-</v>
      </c>
      <c r="AI26" s="114" t="str">
        <f t="shared" ca="1" si="65"/>
        <v>-</v>
      </c>
      <c r="AJ26" s="79" t="str">
        <f t="shared" ca="1" si="65"/>
        <v>-</v>
      </c>
      <c r="AO26" t="s">
        <v>126</v>
      </c>
      <c r="AX26" t="s">
        <v>116</v>
      </c>
      <c r="AZ26" t="s">
        <v>116</v>
      </c>
      <c r="CZ26" s="62" t="str">
        <f t="shared" ca="1" si="20"/>
        <v>-</v>
      </c>
      <c r="DA26" s="6" t="str">
        <f t="shared" ca="1" si="21"/>
        <v>-</v>
      </c>
      <c r="DB26" s="6" t="str">
        <f t="shared" ca="1" si="22"/>
        <v>-</v>
      </c>
      <c r="DC26" s="6" t="str">
        <f t="shared" ca="1" si="23"/>
        <v>-</v>
      </c>
      <c r="DD26" s="6" t="str">
        <f t="shared" ca="1" si="24"/>
        <v>-</v>
      </c>
      <c r="DE26" s="6" t="str">
        <f t="shared" ca="1" si="25"/>
        <v>-</v>
      </c>
      <c r="DF26" s="6" t="str">
        <f t="shared" ca="1" si="26"/>
        <v>-</v>
      </c>
      <c r="DG26" s="6" t="str">
        <f t="shared" ca="1" si="27"/>
        <v>-</v>
      </c>
      <c r="DH26" s="63" t="str">
        <f t="shared" ca="1" si="50"/>
        <v>-</v>
      </c>
      <c r="DI26" s="6"/>
      <c r="DJ26" s="6"/>
      <c r="DK26" s="6"/>
      <c r="DL26" s="63"/>
    </row>
    <row r="27" spans="1:116" x14ac:dyDescent="0.3">
      <c r="A27" t="s">
        <v>112</v>
      </c>
      <c r="B27" t="b">
        <f>AND(C27,D27,E27,F27,G27)</f>
        <v>1</v>
      </c>
      <c r="C27" s="6" t="b">
        <f>IF(AND(OR(C8=0, C8="-"), C9="-", C10="-", C11="-", C12="-", C13="-", C14="-", C15="-", C16="-", C17="-", C18="-", C19="-", C20="-", C21="-", C22="-", C23="-", C24="-"), TRUE, FALSE)</f>
        <v>1</v>
      </c>
      <c r="D27" s="6" t="b">
        <f>IF(AND(D8="-", D9="-", D10="-", D11="-", D12="-", D13="-", D14="-", D15="-", D16="-", D17="-", D18="-", D19="-", D20="-", D21="-", D22="-", D23="-", D24="-"), TRUE, FALSE)</f>
        <v>1</v>
      </c>
      <c r="E27" s="6" t="b">
        <f t="shared" ref="E27:G27" si="76">IF(AND(E8="-", E9="-", E10="-", E11="-", E12="-", E13="-", E14="-", E15="-", E16="-", E17="-", E18="-", E19="-", E20="-", E21="-", E22="-", E23="-", E24="-"), TRUE, FALSE)</f>
        <v>1</v>
      </c>
      <c r="F27" s="6" t="b">
        <f t="shared" si="76"/>
        <v>1</v>
      </c>
      <c r="G27" s="6" t="b">
        <f t="shared" si="76"/>
        <v>1</v>
      </c>
      <c r="H27" s="6"/>
      <c r="J27" s="98">
        <v>4</v>
      </c>
      <c r="K27" s="98">
        <v>4</v>
      </c>
      <c r="L27" s="99" t="str">
        <f t="shared" ca="1" si="28"/>
        <v>-</v>
      </c>
      <c r="M27" s="117" t="str">
        <f t="shared" ca="1" si="29"/>
        <v>-</v>
      </c>
      <c r="N27" s="98" t="str">
        <f t="shared" ca="1" si="30"/>
        <v>-</v>
      </c>
      <c r="O27" s="98" t="str">
        <f t="shared" ca="1" si="31"/>
        <v>-</v>
      </c>
      <c r="P27" s="98" t="str">
        <f t="shared" ca="1" si="32"/>
        <v>-</v>
      </c>
      <c r="Q27" s="100" t="str">
        <f t="shared" ca="1" si="33"/>
        <v>-</v>
      </c>
      <c r="S27" s="62" t="s">
        <v>53</v>
      </c>
      <c r="T27" s="83" t="str">
        <f t="shared" ca="1" si="64"/>
        <v>-</v>
      </c>
      <c r="U27" s="114" t="str">
        <f t="shared" ca="1" si="64"/>
        <v>-</v>
      </c>
      <c r="V27" s="84" t="str">
        <f t="shared" ca="1" si="64"/>
        <v>-</v>
      </c>
      <c r="W27" s="114" t="str">
        <f t="shared" ca="1" si="64"/>
        <v>-</v>
      </c>
      <c r="X27" s="84" t="str">
        <f t="shared" ca="1" si="64"/>
        <v>-</v>
      </c>
      <c r="Y27" s="114" t="str">
        <f t="shared" ca="1" si="64"/>
        <v>-</v>
      </c>
      <c r="Z27" s="84" t="str">
        <f t="shared" ca="1" si="64"/>
        <v>-</v>
      </c>
      <c r="AA27" s="114" t="str">
        <f t="shared" ca="1" si="64"/>
        <v>-</v>
      </c>
      <c r="AB27" s="84" t="str">
        <f t="shared" ca="1" si="64"/>
        <v>-</v>
      </c>
      <c r="AC27" s="114" t="str">
        <f t="shared" ca="1" si="64"/>
        <v>-</v>
      </c>
      <c r="AD27" s="84" t="str">
        <f t="shared" ca="1" si="65"/>
        <v>-</v>
      </c>
      <c r="AE27" s="114" t="str">
        <f t="shared" ca="1" si="65"/>
        <v>-</v>
      </c>
      <c r="AF27" s="84" t="str">
        <f t="shared" ca="1" si="65"/>
        <v>-</v>
      </c>
      <c r="AG27" s="114" t="str">
        <f t="shared" ca="1" si="65"/>
        <v>-</v>
      </c>
      <c r="AH27" s="84" t="str">
        <f t="shared" ca="1" si="65"/>
        <v>-</v>
      </c>
      <c r="AI27" s="114" t="str">
        <f t="shared" ca="1" si="65"/>
        <v>-</v>
      </c>
      <c r="AJ27" s="79" t="str">
        <f t="shared" ca="1" si="65"/>
        <v>-</v>
      </c>
      <c r="AO27" t="b">
        <f ca="1">IF(OR(AO8=0, AO9=0, AO10=0, AO11=0, AO12=0, AO13=0, AO14=0, AO15=0, AO16=0, AO17=0, AO18=0, AO19=0, AO20=0, AO21=0, AO22=0, AO23=0, AO24=0), TRUE, FALSE)</f>
        <v>0</v>
      </c>
      <c r="AQ27" s="6"/>
      <c r="AT27" s="6"/>
      <c r="AX27" s="6" t="b">
        <f ca="1">IF(AND(OR(AX8="-", AX8="N/A"), AX9="-", AX10="-", AX11="-", AX12="-", AX13="-", AX14="-", AX15="-", AX16="-", AX17="-", AX18="-", AX19="-", AX20="-", AX21="-", AX22="-", AX23="-", AX24="-"), TRUE, FALSE)</f>
        <v>1</v>
      </c>
      <c r="AY27" s="6"/>
      <c r="AZ27" t="b">
        <f ca="1">AX27</f>
        <v>1</v>
      </c>
      <c r="CP27" s="74" t="s">
        <v>23</v>
      </c>
      <c r="CQ27" s="74">
        <f ca="1">MIN(CS9:CS25)</f>
        <v>0</v>
      </c>
      <c r="CS27" s="221" t="s">
        <v>118</v>
      </c>
      <c r="CT27" s="221"/>
      <c r="CU27" s="221"/>
      <c r="CV27" s="221"/>
      <c r="CW27" s="221"/>
      <c r="CZ27" s="62" t="str">
        <f t="shared" ca="1" si="20"/>
        <v>-</v>
      </c>
      <c r="DA27" s="6" t="str">
        <f t="shared" ca="1" si="21"/>
        <v>-</v>
      </c>
      <c r="DB27" s="6" t="str">
        <f t="shared" ca="1" si="22"/>
        <v>-</v>
      </c>
      <c r="DC27" s="6" t="str">
        <f t="shared" ca="1" si="23"/>
        <v>-</v>
      </c>
      <c r="DD27" s="6" t="str">
        <f t="shared" ca="1" si="24"/>
        <v>-</v>
      </c>
      <c r="DE27" s="6" t="str">
        <f t="shared" ca="1" si="25"/>
        <v>-</v>
      </c>
      <c r="DF27" s="6" t="str">
        <f t="shared" ca="1" si="26"/>
        <v>-</v>
      </c>
      <c r="DG27" s="6" t="str">
        <f t="shared" ca="1" si="27"/>
        <v>-</v>
      </c>
      <c r="DH27" s="63" t="str">
        <f t="shared" ca="1" si="50"/>
        <v>-</v>
      </c>
      <c r="DI27" s="6"/>
      <c r="DJ27" s="6"/>
      <c r="DK27" s="6"/>
      <c r="DL27" s="63"/>
    </row>
    <row r="28" spans="1:116" x14ac:dyDescent="0.3">
      <c r="J28" s="98">
        <v>5</v>
      </c>
      <c r="K28" s="98">
        <v>1</v>
      </c>
      <c r="L28" s="99" t="str">
        <f t="shared" ca="1" si="28"/>
        <v>-</v>
      </c>
      <c r="M28" s="117" t="str">
        <f t="shared" ca="1" si="29"/>
        <v>-</v>
      </c>
      <c r="N28" s="98" t="str">
        <f t="shared" ca="1" si="30"/>
        <v>-</v>
      </c>
      <c r="O28" s="98" t="str">
        <f t="shared" ca="1" si="31"/>
        <v>-</v>
      </c>
      <c r="P28" s="98" t="str">
        <f t="shared" ca="1" si="32"/>
        <v>-</v>
      </c>
      <c r="Q28" s="100" t="str">
        <f t="shared" ca="1" si="33"/>
        <v>-</v>
      </c>
      <c r="S28" s="62" t="s">
        <v>53</v>
      </c>
      <c r="T28" s="83" t="str">
        <f t="shared" ref="T28:AC37" ca="1" si="77">IF($L28=T$3, $Q28, "-")</f>
        <v>-</v>
      </c>
      <c r="U28" s="114" t="str">
        <f t="shared" ca="1" si="77"/>
        <v>-</v>
      </c>
      <c r="V28" s="84" t="str">
        <f t="shared" ca="1" si="77"/>
        <v>-</v>
      </c>
      <c r="W28" s="114" t="str">
        <f t="shared" ca="1" si="77"/>
        <v>-</v>
      </c>
      <c r="X28" s="84" t="str">
        <f t="shared" ca="1" si="77"/>
        <v>-</v>
      </c>
      <c r="Y28" s="114" t="str">
        <f t="shared" ca="1" si="77"/>
        <v>-</v>
      </c>
      <c r="Z28" s="84" t="str">
        <f t="shared" ca="1" si="77"/>
        <v>-</v>
      </c>
      <c r="AA28" s="114" t="str">
        <f t="shared" ca="1" si="77"/>
        <v>-</v>
      </c>
      <c r="AB28" s="84" t="str">
        <f t="shared" ca="1" si="77"/>
        <v>-</v>
      </c>
      <c r="AC28" s="114" t="str">
        <f t="shared" ca="1" si="77"/>
        <v>-</v>
      </c>
      <c r="AD28" s="84" t="str">
        <f t="shared" ref="AD28:AJ37" ca="1" si="78">IF($L28=AD$3, $Q28, "-")</f>
        <v>-</v>
      </c>
      <c r="AE28" s="114" t="str">
        <f t="shared" ca="1" si="78"/>
        <v>-</v>
      </c>
      <c r="AF28" s="84" t="str">
        <f t="shared" ca="1" si="78"/>
        <v>-</v>
      </c>
      <c r="AG28" s="114" t="str">
        <f t="shared" ca="1" si="78"/>
        <v>-</v>
      </c>
      <c r="AH28" s="84" t="str">
        <f t="shared" ca="1" si="78"/>
        <v>-</v>
      </c>
      <c r="AI28" s="114" t="str">
        <f t="shared" ca="1" si="78"/>
        <v>-</v>
      </c>
      <c r="AJ28" s="79" t="str">
        <f t="shared" ca="1" si="78"/>
        <v>-</v>
      </c>
      <c r="CP28" s="74" t="s">
        <v>22</v>
      </c>
      <c r="CQ28" s="74">
        <f ca="1">MAX(CS9:CS25)</f>
        <v>0</v>
      </c>
      <c r="CS28" s="74" t="s">
        <v>0</v>
      </c>
      <c r="CT28" s="74" t="s">
        <v>120</v>
      </c>
      <c r="CU28" s="74" t="s">
        <v>120</v>
      </c>
      <c r="CV28" s="74" t="s">
        <v>120</v>
      </c>
      <c r="CW28" s="74" t="s">
        <v>117</v>
      </c>
      <c r="CZ28" s="62" t="str">
        <f t="shared" ca="1" si="20"/>
        <v>-</v>
      </c>
      <c r="DA28" s="6" t="str">
        <f t="shared" ca="1" si="21"/>
        <v>-</v>
      </c>
      <c r="DB28" s="6" t="str">
        <f t="shared" ca="1" si="22"/>
        <v>-</v>
      </c>
      <c r="DC28" s="6" t="str">
        <f t="shared" ca="1" si="23"/>
        <v>-</v>
      </c>
      <c r="DD28" s="6" t="str">
        <f t="shared" ca="1" si="24"/>
        <v>-</v>
      </c>
      <c r="DE28" s="6" t="str">
        <f t="shared" ca="1" si="25"/>
        <v>-</v>
      </c>
      <c r="DF28" s="6" t="str">
        <f t="shared" ca="1" si="26"/>
        <v>-</v>
      </c>
      <c r="DG28" s="6" t="str">
        <f t="shared" ca="1" si="27"/>
        <v>-</v>
      </c>
      <c r="DH28" s="63" t="str">
        <f t="shared" ca="1" si="50"/>
        <v>-</v>
      </c>
      <c r="DI28" s="6"/>
      <c r="DJ28" s="6"/>
      <c r="DK28" s="6"/>
      <c r="DL28" s="63"/>
    </row>
    <row r="29" spans="1:116" x14ac:dyDescent="0.3">
      <c r="J29" s="98">
        <v>5</v>
      </c>
      <c r="K29" s="98">
        <v>2</v>
      </c>
      <c r="L29" s="99" t="str">
        <f t="shared" ca="1" si="28"/>
        <v>-</v>
      </c>
      <c r="M29" s="117" t="str">
        <f t="shared" ca="1" si="29"/>
        <v>-</v>
      </c>
      <c r="N29" s="98" t="str">
        <f t="shared" ca="1" si="30"/>
        <v>-</v>
      </c>
      <c r="O29" s="98" t="str">
        <f t="shared" ca="1" si="31"/>
        <v>-</v>
      </c>
      <c r="P29" s="98" t="str">
        <f t="shared" ca="1" si="32"/>
        <v>-</v>
      </c>
      <c r="Q29" s="100" t="str">
        <f t="shared" ca="1" si="33"/>
        <v>-</v>
      </c>
      <c r="S29" s="62" t="s">
        <v>53</v>
      </c>
      <c r="T29" s="83" t="str">
        <f t="shared" ca="1" si="77"/>
        <v>-</v>
      </c>
      <c r="U29" s="114" t="str">
        <f t="shared" ca="1" si="77"/>
        <v>-</v>
      </c>
      <c r="V29" s="84" t="str">
        <f t="shared" ca="1" si="77"/>
        <v>-</v>
      </c>
      <c r="W29" s="114" t="str">
        <f t="shared" ca="1" si="77"/>
        <v>-</v>
      </c>
      <c r="X29" s="84" t="str">
        <f t="shared" ca="1" si="77"/>
        <v>-</v>
      </c>
      <c r="Y29" s="114" t="str">
        <f t="shared" ca="1" si="77"/>
        <v>-</v>
      </c>
      <c r="Z29" s="84" t="str">
        <f t="shared" ca="1" si="77"/>
        <v>-</v>
      </c>
      <c r="AA29" s="114" t="str">
        <f t="shared" ca="1" si="77"/>
        <v>-</v>
      </c>
      <c r="AB29" s="84" t="str">
        <f t="shared" ca="1" si="77"/>
        <v>-</v>
      </c>
      <c r="AC29" s="114" t="str">
        <f t="shared" ca="1" si="77"/>
        <v>-</v>
      </c>
      <c r="AD29" s="84" t="str">
        <f t="shared" ca="1" si="78"/>
        <v>-</v>
      </c>
      <c r="AE29" s="114" t="str">
        <f t="shared" ca="1" si="78"/>
        <v>-</v>
      </c>
      <c r="AF29" s="84" t="str">
        <f t="shared" ca="1" si="78"/>
        <v>-</v>
      </c>
      <c r="AG29" s="114" t="str">
        <f t="shared" ca="1" si="78"/>
        <v>-</v>
      </c>
      <c r="AH29" s="84" t="str">
        <f t="shared" ca="1" si="78"/>
        <v>-</v>
      </c>
      <c r="AI29" s="114" t="str">
        <f t="shared" ca="1" si="78"/>
        <v>-</v>
      </c>
      <c r="AJ29" s="79" t="str">
        <f t="shared" ca="1" si="78"/>
        <v>-</v>
      </c>
      <c r="CP29" s="74" t="s">
        <v>119</v>
      </c>
      <c r="CQ29" s="74">
        <f ca="1">(CQ28-CQ27)/50</f>
        <v>0</v>
      </c>
      <c r="CS29" s="74">
        <f ca="1">$CQ$27</f>
        <v>0</v>
      </c>
      <c r="CT29" s="74" t="s">
        <v>3</v>
      </c>
      <c r="CU29" s="74" t="s">
        <v>3</v>
      </c>
      <c r="CV29" s="74" t="s">
        <v>3</v>
      </c>
      <c r="CW29" s="4" t="e">
        <f ca="1">IF($CT$3, CS29*$CT$4+$CT$5, IF(CS29=0, $M$5, 10^($N$5*LOG10(CS29) + $O$5) + $M$5))</f>
        <v>#N/A</v>
      </c>
      <c r="CZ29" s="62" t="str">
        <f t="shared" ca="1" si="20"/>
        <v>-</v>
      </c>
      <c r="DA29" s="6" t="str">
        <f t="shared" ca="1" si="21"/>
        <v>-</v>
      </c>
      <c r="DB29" s="6" t="str">
        <f t="shared" ca="1" si="22"/>
        <v>-</v>
      </c>
      <c r="DC29" s="6" t="str">
        <f t="shared" ca="1" si="23"/>
        <v>-</v>
      </c>
      <c r="DD29" s="6" t="str">
        <f t="shared" ca="1" si="24"/>
        <v>-</v>
      </c>
      <c r="DE29" s="6" t="str">
        <f t="shared" ca="1" si="25"/>
        <v>-</v>
      </c>
      <c r="DF29" s="6" t="str">
        <f t="shared" ca="1" si="26"/>
        <v>-</v>
      </c>
      <c r="DG29" s="6" t="str">
        <f t="shared" ca="1" si="27"/>
        <v>-</v>
      </c>
      <c r="DH29" s="63" t="str">
        <f t="shared" ca="1" si="50"/>
        <v>-</v>
      </c>
      <c r="DI29" s="6"/>
      <c r="DJ29" s="6"/>
      <c r="DK29" s="6"/>
      <c r="DL29" s="63"/>
    </row>
    <row r="30" spans="1:116" x14ac:dyDescent="0.3">
      <c r="J30" s="98">
        <v>5</v>
      </c>
      <c r="K30" s="98">
        <v>3</v>
      </c>
      <c r="L30" s="99" t="str">
        <f t="shared" ca="1" si="28"/>
        <v>-</v>
      </c>
      <c r="M30" s="117" t="str">
        <f t="shared" ca="1" si="29"/>
        <v>-</v>
      </c>
      <c r="N30" s="98" t="str">
        <f t="shared" ca="1" si="30"/>
        <v>-</v>
      </c>
      <c r="O30" s="98" t="str">
        <f t="shared" ca="1" si="31"/>
        <v>-</v>
      </c>
      <c r="P30" s="98" t="str">
        <f t="shared" ca="1" si="32"/>
        <v>-</v>
      </c>
      <c r="Q30" s="100" t="str">
        <f t="shared" ca="1" si="33"/>
        <v>-</v>
      </c>
      <c r="S30" s="62" t="s">
        <v>53</v>
      </c>
      <c r="T30" s="83" t="str">
        <f t="shared" ca="1" si="77"/>
        <v>-</v>
      </c>
      <c r="U30" s="114" t="str">
        <f t="shared" ca="1" si="77"/>
        <v>-</v>
      </c>
      <c r="V30" s="84" t="str">
        <f t="shared" ca="1" si="77"/>
        <v>-</v>
      </c>
      <c r="W30" s="114" t="str">
        <f t="shared" ca="1" si="77"/>
        <v>-</v>
      </c>
      <c r="X30" s="84" t="str">
        <f t="shared" ca="1" si="77"/>
        <v>-</v>
      </c>
      <c r="Y30" s="114" t="str">
        <f t="shared" ca="1" si="77"/>
        <v>-</v>
      </c>
      <c r="Z30" s="84" t="str">
        <f t="shared" ca="1" si="77"/>
        <v>-</v>
      </c>
      <c r="AA30" s="114" t="str">
        <f t="shared" ca="1" si="77"/>
        <v>-</v>
      </c>
      <c r="AB30" s="84" t="str">
        <f t="shared" ca="1" si="77"/>
        <v>-</v>
      </c>
      <c r="AC30" s="114" t="str">
        <f t="shared" ca="1" si="77"/>
        <v>-</v>
      </c>
      <c r="AD30" s="84" t="str">
        <f t="shared" ca="1" si="78"/>
        <v>-</v>
      </c>
      <c r="AE30" s="114" t="str">
        <f t="shared" ca="1" si="78"/>
        <v>-</v>
      </c>
      <c r="AF30" s="84" t="str">
        <f t="shared" ca="1" si="78"/>
        <v>-</v>
      </c>
      <c r="AG30" s="114" t="str">
        <f t="shared" ca="1" si="78"/>
        <v>-</v>
      </c>
      <c r="AH30" s="84" t="str">
        <f t="shared" ca="1" si="78"/>
        <v>-</v>
      </c>
      <c r="AI30" s="114" t="str">
        <f t="shared" ca="1" si="78"/>
        <v>-</v>
      </c>
      <c r="AJ30" s="79" t="str">
        <f t="shared" ca="1" si="78"/>
        <v>-</v>
      </c>
      <c r="CS30" s="74">
        <f t="shared" ref="CS30:CS61" ca="1" si="79">CS29+$CQ$29</f>
        <v>0</v>
      </c>
      <c r="CT30" s="74" t="s">
        <v>3</v>
      </c>
      <c r="CU30" s="74" t="s">
        <v>3</v>
      </c>
      <c r="CV30" s="74" t="s">
        <v>3</v>
      </c>
      <c r="CW30" s="4" t="e">
        <f t="shared" ref="CW30:CW79" ca="1" si="80">IF($CT$3, CS30*$CT$4+$CT$5, IF(CS30=0, $M$5, 10^($N$5*LOG10(CS30) + $O$5) + $M$5))</f>
        <v>#N/A</v>
      </c>
      <c r="CZ30" s="62" t="str">
        <f t="shared" ca="1" si="20"/>
        <v>-</v>
      </c>
      <c r="DA30" s="6" t="str">
        <f t="shared" ca="1" si="21"/>
        <v>-</v>
      </c>
      <c r="DB30" s="6" t="str">
        <f t="shared" ca="1" si="22"/>
        <v>-</v>
      </c>
      <c r="DC30" s="6" t="str">
        <f t="shared" ca="1" si="23"/>
        <v>-</v>
      </c>
      <c r="DD30" s="6" t="str">
        <f t="shared" ca="1" si="24"/>
        <v>-</v>
      </c>
      <c r="DE30" s="6" t="str">
        <f t="shared" ca="1" si="25"/>
        <v>-</v>
      </c>
      <c r="DF30" s="6" t="str">
        <f t="shared" ca="1" si="26"/>
        <v>-</v>
      </c>
      <c r="DG30" s="6" t="str">
        <f t="shared" ca="1" si="27"/>
        <v>-</v>
      </c>
      <c r="DH30" s="63" t="str">
        <f t="shared" ca="1" si="50"/>
        <v>-</v>
      </c>
      <c r="DI30" s="6"/>
      <c r="DJ30" s="6"/>
      <c r="DK30" s="6"/>
      <c r="DL30" s="63"/>
    </row>
    <row r="31" spans="1:116" x14ac:dyDescent="0.3">
      <c r="J31" s="98">
        <v>5</v>
      </c>
      <c r="K31" s="98">
        <v>4</v>
      </c>
      <c r="L31" s="99" t="str">
        <f t="shared" ca="1" si="28"/>
        <v>-</v>
      </c>
      <c r="M31" s="117" t="str">
        <f t="shared" ca="1" si="29"/>
        <v>-</v>
      </c>
      <c r="N31" s="98" t="str">
        <f t="shared" ca="1" si="30"/>
        <v>-</v>
      </c>
      <c r="O31" s="98" t="str">
        <f t="shared" ca="1" si="31"/>
        <v>-</v>
      </c>
      <c r="P31" s="98" t="str">
        <f t="shared" ca="1" si="32"/>
        <v>-</v>
      </c>
      <c r="Q31" s="100" t="str">
        <f t="shared" ca="1" si="33"/>
        <v>-</v>
      </c>
      <c r="S31" s="62" t="s">
        <v>53</v>
      </c>
      <c r="T31" s="83" t="str">
        <f t="shared" ca="1" si="77"/>
        <v>-</v>
      </c>
      <c r="U31" s="114" t="str">
        <f t="shared" ca="1" si="77"/>
        <v>-</v>
      </c>
      <c r="V31" s="84" t="str">
        <f t="shared" ca="1" si="77"/>
        <v>-</v>
      </c>
      <c r="W31" s="114" t="str">
        <f t="shared" ca="1" si="77"/>
        <v>-</v>
      </c>
      <c r="X31" s="84" t="str">
        <f t="shared" ca="1" si="77"/>
        <v>-</v>
      </c>
      <c r="Y31" s="114" t="str">
        <f t="shared" ca="1" si="77"/>
        <v>-</v>
      </c>
      <c r="Z31" s="84" t="str">
        <f t="shared" ca="1" si="77"/>
        <v>-</v>
      </c>
      <c r="AA31" s="114" t="str">
        <f t="shared" ca="1" si="77"/>
        <v>-</v>
      </c>
      <c r="AB31" s="84" t="str">
        <f t="shared" ca="1" si="77"/>
        <v>-</v>
      </c>
      <c r="AC31" s="114" t="str">
        <f t="shared" ca="1" si="77"/>
        <v>-</v>
      </c>
      <c r="AD31" s="84" t="str">
        <f t="shared" ca="1" si="78"/>
        <v>-</v>
      </c>
      <c r="AE31" s="114" t="str">
        <f t="shared" ca="1" si="78"/>
        <v>-</v>
      </c>
      <c r="AF31" s="84" t="str">
        <f t="shared" ca="1" si="78"/>
        <v>-</v>
      </c>
      <c r="AG31" s="114" t="str">
        <f t="shared" ca="1" si="78"/>
        <v>-</v>
      </c>
      <c r="AH31" s="84" t="str">
        <f t="shared" ca="1" si="78"/>
        <v>-</v>
      </c>
      <c r="AI31" s="114" t="str">
        <f t="shared" ca="1" si="78"/>
        <v>-</v>
      </c>
      <c r="AJ31" s="79" t="str">
        <f t="shared" ca="1" si="78"/>
        <v>-</v>
      </c>
      <c r="CS31" s="74">
        <f t="shared" ca="1" si="79"/>
        <v>0</v>
      </c>
      <c r="CT31" s="74" t="s">
        <v>3</v>
      </c>
      <c r="CU31" s="74" t="s">
        <v>3</v>
      </c>
      <c r="CV31" s="74" t="s">
        <v>3</v>
      </c>
      <c r="CW31" s="4" t="e">
        <f t="shared" ca="1" si="80"/>
        <v>#N/A</v>
      </c>
      <c r="CZ31" s="62" t="str">
        <f t="shared" ca="1" si="20"/>
        <v>-</v>
      </c>
      <c r="DA31" s="6" t="str">
        <f t="shared" ca="1" si="21"/>
        <v>-</v>
      </c>
      <c r="DB31" s="6" t="str">
        <f t="shared" ca="1" si="22"/>
        <v>-</v>
      </c>
      <c r="DC31" s="6" t="str">
        <f t="shared" ca="1" si="23"/>
        <v>-</v>
      </c>
      <c r="DD31" s="6" t="str">
        <f t="shared" ca="1" si="24"/>
        <v>-</v>
      </c>
      <c r="DE31" s="6" t="str">
        <f t="shared" ca="1" si="25"/>
        <v>-</v>
      </c>
      <c r="DF31" s="6" t="str">
        <f t="shared" ca="1" si="26"/>
        <v>-</v>
      </c>
      <c r="DG31" s="6" t="str">
        <f t="shared" ca="1" si="27"/>
        <v>-</v>
      </c>
      <c r="DH31" s="63" t="str">
        <f t="shared" ca="1" si="50"/>
        <v>-</v>
      </c>
      <c r="DI31" s="6"/>
      <c r="DJ31" s="6"/>
      <c r="DK31" s="6"/>
      <c r="DL31" s="63"/>
    </row>
    <row r="32" spans="1:116" x14ac:dyDescent="0.3">
      <c r="J32" s="98">
        <v>6</v>
      </c>
      <c r="K32" s="98">
        <v>1</v>
      </c>
      <c r="L32" s="99" t="str">
        <f t="shared" ca="1" si="28"/>
        <v>-</v>
      </c>
      <c r="M32" s="117" t="str">
        <f t="shared" ca="1" si="29"/>
        <v>-</v>
      </c>
      <c r="N32" s="98" t="str">
        <f t="shared" ca="1" si="30"/>
        <v>-</v>
      </c>
      <c r="O32" s="98" t="str">
        <f t="shared" ca="1" si="31"/>
        <v>-</v>
      </c>
      <c r="P32" s="98" t="str">
        <f t="shared" ca="1" si="32"/>
        <v>-</v>
      </c>
      <c r="Q32" s="100" t="str">
        <f t="shared" ca="1" si="33"/>
        <v>-</v>
      </c>
      <c r="S32" s="62" t="s">
        <v>53</v>
      </c>
      <c r="T32" s="83" t="str">
        <f t="shared" ca="1" si="77"/>
        <v>-</v>
      </c>
      <c r="U32" s="114" t="str">
        <f t="shared" ca="1" si="77"/>
        <v>-</v>
      </c>
      <c r="V32" s="84" t="str">
        <f t="shared" ca="1" si="77"/>
        <v>-</v>
      </c>
      <c r="W32" s="114" t="str">
        <f t="shared" ca="1" si="77"/>
        <v>-</v>
      </c>
      <c r="X32" s="84" t="str">
        <f t="shared" ca="1" si="77"/>
        <v>-</v>
      </c>
      <c r="Y32" s="114" t="str">
        <f t="shared" ca="1" si="77"/>
        <v>-</v>
      </c>
      <c r="Z32" s="84" t="str">
        <f t="shared" ca="1" si="77"/>
        <v>-</v>
      </c>
      <c r="AA32" s="114" t="str">
        <f t="shared" ca="1" si="77"/>
        <v>-</v>
      </c>
      <c r="AB32" s="84" t="str">
        <f t="shared" ca="1" si="77"/>
        <v>-</v>
      </c>
      <c r="AC32" s="114" t="str">
        <f t="shared" ca="1" si="77"/>
        <v>-</v>
      </c>
      <c r="AD32" s="84" t="str">
        <f t="shared" ca="1" si="78"/>
        <v>-</v>
      </c>
      <c r="AE32" s="114" t="str">
        <f t="shared" ca="1" si="78"/>
        <v>-</v>
      </c>
      <c r="AF32" s="84" t="str">
        <f t="shared" ca="1" si="78"/>
        <v>-</v>
      </c>
      <c r="AG32" s="114" t="str">
        <f t="shared" ca="1" si="78"/>
        <v>-</v>
      </c>
      <c r="AH32" s="84" t="str">
        <f t="shared" ca="1" si="78"/>
        <v>-</v>
      </c>
      <c r="AI32" s="114" t="str">
        <f t="shared" ca="1" si="78"/>
        <v>-</v>
      </c>
      <c r="AJ32" s="79" t="str">
        <f t="shared" ca="1" si="78"/>
        <v>-</v>
      </c>
      <c r="CS32" s="74">
        <f t="shared" ca="1" si="79"/>
        <v>0</v>
      </c>
      <c r="CT32" s="74" t="s">
        <v>3</v>
      </c>
      <c r="CU32" s="74" t="s">
        <v>3</v>
      </c>
      <c r="CV32" s="74" t="s">
        <v>3</v>
      </c>
      <c r="CW32" s="4" t="e">
        <f t="shared" ca="1" si="80"/>
        <v>#N/A</v>
      </c>
      <c r="CZ32" s="62" t="str">
        <f t="shared" ca="1" si="20"/>
        <v>-</v>
      </c>
      <c r="DA32" s="6" t="str">
        <f t="shared" ca="1" si="21"/>
        <v>-</v>
      </c>
      <c r="DB32" s="6" t="str">
        <f t="shared" ca="1" si="22"/>
        <v>-</v>
      </c>
      <c r="DC32" s="6" t="str">
        <f t="shared" ca="1" si="23"/>
        <v>-</v>
      </c>
      <c r="DD32" s="6" t="str">
        <f t="shared" ca="1" si="24"/>
        <v>-</v>
      </c>
      <c r="DE32" s="6" t="str">
        <f t="shared" ca="1" si="25"/>
        <v>-</v>
      </c>
      <c r="DF32" s="6" t="str">
        <f t="shared" ca="1" si="26"/>
        <v>-</v>
      </c>
      <c r="DG32" s="6" t="str">
        <f t="shared" ca="1" si="27"/>
        <v>-</v>
      </c>
      <c r="DH32" s="63" t="str">
        <f t="shared" ca="1" si="50"/>
        <v>-</v>
      </c>
      <c r="DI32" s="6"/>
      <c r="DJ32" s="6"/>
      <c r="DK32" s="6"/>
      <c r="DL32" s="63"/>
    </row>
    <row r="33" spans="10:116" x14ac:dyDescent="0.3">
      <c r="J33" s="98">
        <v>6</v>
      </c>
      <c r="K33" s="98">
        <v>2</v>
      </c>
      <c r="L33" s="99" t="str">
        <f t="shared" ca="1" si="28"/>
        <v>-</v>
      </c>
      <c r="M33" s="117" t="str">
        <f t="shared" ca="1" si="29"/>
        <v>-</v>
      </c>
      <c r="N33" s="98" t="str">
        <f t="shared" ca="1" si="30"/>
        <v>-</v>
      </c>
      <c r="O33" s="98" t="str">
        <f t="shared" ca="1" si="31"/>
        <v>-</v>
      </c>
      <c r="P33" s="98" t="str">
        <f t="shared" ca="1" si="32"/>
        <v>-</v>
      </c>
      <c r="Q33" s="100" t="str">
        <f t="shared" ca="1" si="33"/>
        <v>-</v>
      </c>
      <c r="S33" s="62" t="s">
        <v>53</v>
      </c>
      <c r="T33" s="83" t="str">
        <f t="shared" ca="1" si="77"/>
        <v>-</v>
      </c>
      <c r="U33" s="114" t="str">
        <f t="shared" ca="1" si="77"/>
        <v>-</v>
      </c>
      <c r="V33" s="84" t="str">
        <f t="shared" ca="1" si="77"/>
        <v>-</v>
      </c>
      <c r="W33" s="114" t="str">
        <f t="shared" ca="1" si="77"/>
        <v>-</v>
      </c>
      <c r="X33" s="84" t="str">
        <f t="shared" ca="1" si="77"/>
        <v>-</v>
      </c>
      <c r="Y33" s="114" t="str">
        <f t="shared" ca="1" si="77"/>
        <v>-</v>
      </c>
      <c r="Z33" s="84" t="str">
        <f t="shared" ca="1" si="77"/>
        <v>-</v>
      </c>
      <c r="AA33" s="114" t="str">
        <f t="shared" ca="1" si="77"/>
        <v>-</v>
      </c>
      <c r="AB33" s="84" t="str">
        <f t="shared" ca="1" si="77"/>
        <v>-</v>
      </c>
      <c r="AC33" s="114" t="str">
        <f t="shared" ca="1" si="77"/>
        <v>-</v>
      </c>
      <c r="AD33" s="84" t="str">
        <f t="shared" ca="1" si="78"/>
        <v>-</v>
      </c>
      <c r="AE33" s="114" t="str">
        <f t="shared" ca="1" si="78"/>
        <v>-</v>
      </c>
      <c r="AF33" s="84" t="str">
        <f t="shared" ca="1" si="78"/>
        <v>-</v>
      </c>
      <c r="AG33" s="114" t="str">
        <f t="shared" ca="1" si="78"/>
        <v>-</v>
      </c>
      <c r="AH33" s="84" t="str">
        <f t="shared" ca="1" si="78"/>
        <v>-</v>
      </c>
      <c r="AI33" s="114" t="str">
        <f t="shared" ca="1" si="78"/>
        <v>-</v>
      </c>
      <c r="AJ33" s="79" t="str">
        <f t="shared" ca="1" si="78"/>
        <v>-</v>
      </c>
      <c r="CS33" s="74">
        <f t="shared" ca="1" si="79"/>
        <v>0</v>
      </c>
      <c r="CT33" s="74" t="s">
        <v>3</v>
      </c>
      <c r="CU33" s="74" t="s">
        <v>3</v>
      </c>
      <c r="CV33" s="74" t="s">
        <v>3</v>
      </c>
      <c r="CW33" s="4" t="e">
        <f t="shared" ca="1" si="80"/>
        <v>#N/A</v>
      </c>
      <c r="CZ33" s="62" t="str">
        <f t="shared" ca="1" si="20"/>
        <v>-</v>
      </c>
      <c r="DA33" s="6" t="str">
        <f t="shared" ca="1" si="21"/>
        <v>-</v>
      </c>
      <c r="DB33" s="6" t="str">
        <f t="shared" ca="1" si="22"/>
        <v>-</v>
      </c>
      <c r="DC33" s="6" t="str">
        <f t="shared" ca="1" si="23"/>
        <v>-</v>
      </c>
      <c r="DD33" s="6" t="str">
        <f t="shared" ca="1" si="24"/>
        <v>-</v>
      </c>
      <c r="DE33" s="6" t="str">
        <f t="shared" ca="1" si="25"/>
        <v>-</v>
      </c>
      <c r="DF33" s="6" t="str">
        <f t="shared" ca="1" si="26"/>
        <v>-</v>
      </c>
      <c r="DG33" s="6" t="str">
        <f t="shared" ca="1" si="27"/>
        <v>-</v>
      </c>
      <c r="DH33" s="63" t="str">
        <f t="shared" ca="1" si="50"/>
        <v>-</v>
      </c>
      <c r="DI33" s="6"/>
      <c r="DJ33" s="6"/>
      <c r="DK33" s="6"/>
      <c r="DL33" s="63"/>
    </row>
    <row r="34" spans="10:116" x14ac:dyDescent="0.3">
      <c r="J34" s="98">
        <v>6</v>
      </c>
      <c r="K34" s="98">
        <v>3</v>
      </c>
      <c r="L34" s="99" t="str">
        <f t="shared" ca="1" si="28"/>
        <v>-</v>
      </c>
      <c r="M34" s="117" t="str">
        <f t="shared" ca="1" si="29"/>
        <v>-</v>
      </c>
      <c r="N34" s="98" t="str">
        <f t="shared" ca="1" si="30"/>
        <v>-</v>
      </c>
      <c r="O34" s="98" t="str">
        <f t="shared" ca="1" si="31"/>
        <v>-</v>
      </c>
      <c r="P34" s="98" t="str">
        <f t="shared" ca="1" si="32"/>
        <v>-</v>
      </c>
      <c r="Q34" s="100" t="str">
        <f t="shared" ca="1" si="33"/>
        <v>-</v>
      </c>
      <c r="S34" s="62" t="s">
        <v>53</v>
      </c>
      <c r="T34" s="83" t="str">
        <f t="shared" ca="1" si="77"/>
        <v>-</v>
      </c>
      <c r="U34" s="114" t="str">
        <f t="shared" ca="1" si="77"/>
        <v>-</v>
      </c>
      <c r="V34" s="84" t="str">
        <f t="shared" ca="1" si="77"/>
        <v>-</v>
      </c>
      <c r="W34" s="114" t="str">
        <f t="shared" ca="1" si="77"/>
        <v>-</v>
      </c>
      <c r="X34" s="84" t="str">
        <f t="shared" ca="1" si="77"/>
        <v>-</v>
      </c>
      <c r="Y34" s="114" t="str">
        <f t="shared" ca="1" si="77"/>
        <v>-</v>
      </c>
      <c r="Z34" s="84" t="str">
        <f t="shared" ca="1" si="77"/>
        <v>-</v>
      </c>
      <c r="AA34" s="114" t="str">
        <f t="shared" ca="1" si="77"/>
        <v>-</v>
      </c>
      <c r="AB34" s="84" t="str">
        <f t="shared" ca="1" si="77"/>
        <v>-</v>
      </c>
      <c r="AC34" s="114" t="str">
        <f t="shared" ca="1" si="77"/>
        <v>-</v>
      </c>
      <c r="AD34" s="84" t="str">
        <f t="shared" ca="1" si="78"/>
        <v>-</v>
      </c>
      <c r="AE34" s="114" t="str">
        <f t="shared" ca="1" si="78"/>
        <v>-</v>
      </c>
      <c r="AF34" s="84" t="str">
        <f t="shared" ca="1" si="78"/>
        <v>-</v>
      </c>
      <c r="AG34" s="114" t="str">
        <f t="shared" ca="1" si="78"/>
        <v>-</v>
      </c>
      <c r="AH34" s="84" t="str">
        <f t="shared" ca="1" si="78"/>
        <v>-</v>
      </c>
      <c r="AI34" s="114" t="str">
        <f t="shared" ca="1" si="78"/>
        <v>-</v>
      </c>
      <c r="AJ34" s="79" t="str">
        <f t="shared" ca="1" si="78"/>
        <v>-</v>
      </c>
      <c r="CS34" s="74">
        <f t="shared" ca="1" si="79"/>
        <v>0</v>
      </c>
      <c r="CT34" s="74" t="s">
        <v>3</v>
      </c>
      <c r="CU34" s="74" t="s">
        <v>3</v>
      </c>
      <c r="CV34" s="74" t="s">
        <v>3</v>
      </c>
      <c r="CW34" s="4" t="e">
        <f t="shared" ca="1" si="80"/>
        <v>#N/A</v>
      </c>
      <c r="CZ34" s="62" t="str">
        <f t="shared" ca="1" si="20"/>
        <v>-</v>
      </c>
      <c r="DA34" s="6" t="str">
        <f t="shared" ca="1" si="21"/>
        <v>-</v>
      </c>
      <c r="DB34" s="6" t="str">
        <f t="shared" ca="1" si="22"/>
        <v>-</v>
      </c>
      <c r="DC34" s="6" t="str">
        <f t="shared" ca="1" si="23"/>
        <v>-</v>
      </c>
      <c r="DD34" s="6" t="str">
        <f t="shared" ca="1" si="24"/>
        <v>-</v>
      </c>
      <c r="DE34" s="6" t="str">
        <f t="shared" ca="1" si="25"/>
        <v>-</v>
      </c>
      <c r="DF34" s="6" t="str">
        <f t="shared" ca="1" si="26"/>
        <v>-</v>
      </c>
      <c r="DG34" s="6" t="str">
        <f t="shared" ca="1" si="27"/>
        <v>-</v>
      </c>
      <c r="DH34" s="63" t="str">
        <f t="shared" ca="1" si="50"/>
        <v>-</v>
      </c>
      <c r="DI34" s="6"/>
      <c r="DJ34" s="6"/>
      <c r="DK34" s="6"/>
      <c r="DL34" s="63"/>
    </row>
    <row r="35" spans="10:116" x14ac:dyDescent="0.3">
      <c r="J35" s="98">
        <v>6</v>
      </c>
      <c r="K35" s="98">
        <v>4</v>
      </c>
      <c r="L35" s="99" t="str">
        <f t="shared" ca="1" si="28"/>
        <v>-</v>
      </c>
      <c r="M35" s="117" t="str">
        <f t="shared" ca="1" si="29"/>
        <v>-</v>
      </c>
      <c r="N35" s="98" t="str">
        <f t="shared" ca="1" si="30"/>
        <v>-</v>
      </c>
      <c r="O35" s="98" t="str">
        <f t="shared" ca="1" si="31"/>
        <v>-</v>
      </c>
      <c r="P35" s="98" t="str">
        <f t="shared" ca="1" si="32"/>
        <v>-</v>
      </c>
      <c r="Q35" s="100" t="str">
        <f t="shared" ca="1" si="33"/>
        <v>-</v>
      </c>
      <c r="S35" s="62" t="s">
        <v>53</v>
      </c>
      <c r="T35" s="83" t="str">
        <f t="shared" ca="1" si="77"/>
        <v>-</v>
      </c>
      <c r="U35" s="114" t="str">
        <f t="shared" ca="1" si="77"/>
        <v>-</v>
      </c>
      <c r="V35" s="84" t="str">
        <f t="shared" ca="1" si="77"/>
        <v>-</v>
      </c>
      <c r="W35" s="114" t="str">
        <f t="shared" ca="1" si="77"/>
        <v>-</v>
      </c>
      <c r="X35" s="84" t="str">
        <f t="shared" ca="1" si="77"/>
        <v>-</v>
      </c>
      <c r="Y35" s="114" t="str">
        <f t="shared" ca="1" si="77"/>
        <v>-</v>
      </c>
      <c r="Z35" s="84" t="str">
        <f t="shared" ca="1" si="77"/>
        <v>-</v>
      </c>
      <c r="AA35" s="114" t="str">
        <f t="shared" ca="1" si="77"/>
        <v>-</v>
      </c>
      <c r="AB35" s="84" t="str">
        <f t="shared" ca="1" si="77"/>
        <v>-</v>
      </c>
      <c r="AC35" s="114" t="str">
        <f t="shared" ca="1" si="77"/>
        <v>-</v>
      </c>
      <c r="AD35" s="84" t="str">
        <f t="shared" ca="1" si="78"/>
        <v>-</v>
      </c>
      <c r="AE35" s="114" t="str">
        <f t="shared" ca="1" si="78"/>
        <v>-</v>
      </c>
      <c r="AF35" s="84" t="str">
        <f t="shared" ca="1" si="78"/>
        <v>-</v>
      </c>
      <c r="AG35" s="114" t="str">
        <f t="shared" ca="1" si="78"/>
        <v>-</v>
      </c>
      <c r="AH35" s="84" t="str">
        <f t="shared" ca="1" si="78"/>
        <v>-</v>
      </c>
      <c r="AI35" s="114" t="str">
        <f t="shared" ca="1" si="78"/>
        <v>-</v>
      </c>
      <c r="AJ35" s="79" t="str">
        <f t="shared" ca="1" si="78"/>
        <v>-</v>
      </c>
      <c r="CS35" s="74">
        <f t="shared" ca="1" si="79"/>
        <v>0</v>
      </c>
      <c r="CT35" s="74" t="s">
        <v>3</v>
      </c>
      <c r="CU35" s="74" t="s">
        <v>3</v>
      </c>
      <c r="CV35" s="74" t="s">
        <v>3</v>
      </c>
      <c r="CW35" s="4" t="e">
        <f t="shared" ca="1" si="80"/>
        <v>#N/A</v>
      </c>
      <c r="CZ35" s="62" t="str">
        <f t="shared" ca="1" si="20"/>
        <v>-</v>
      </c>
      <c r="DA35" s="6" t="str">
        <f t="shared" ca="1" si="21"/>
        <v>-</v>
      </c>
      <c r="DB35" s="6" t="str">
        <f t="shared" ca="1" si="22"/>
        <v>-</v>
      </c>
      <c r="DC35" s="6" t="str">
        <f t="shared" ca="1" si="23"/>
        <v>-</v>
      </c>
      <c r="DD35" s="6" t="str">
        <f t="shared" ca="1" si="24"/>
        <v>-</v>
      </c>
      <c r="DE35" s="6" t="str">
        <f t="shared" ca="1" si="25"/>
        <v>-</v>
      </c>
      <c r="DF35" s="6" t="str">
        <f t="shared" ca="1" si="26"/>
        <v>-</v>
      </c>
      <c r="DG35" s="6" t="str">
        <f t="shared" ca="1" si="27"/>
        <v>-</v>
      </c>
      <c r="DH35" s="63" t="str">
        <f t="shared" ca="1" si="50"/>
        <v>-</v>
      </c>
      <c r="DI35" s="6"/>
      <c r="DJ35" s="6"/>
      <c r="DK35" s="6"/>
      <c r="DL35" s="63"/>
    </row>
    <row r="36" spans="10:116" x14ac:dyDescent="0.3">
      <c r="J36" s="98">
        <v>7</v>
      </c>
      <c r="K36" s="98">
        <v>1</v>
      </c>
      <c r="L36" s="99" t="str">
        <f t="shared" ca="1" si="28"/>
        <v>-</v>
      </c>
      <c r="M36" s="117" t="str">
        <f t="shared" ca="1" si="29"/>
        <v>-</v>
      </c>
      <c r="N36" s="98" t="str">
        <f t="shared" ca="1" si="30"/>
        <v>-</v>
      </c>
      <c r="O36" s="98" t="str">
        <f t="shared" ca="1" si="31"/>
        <v>-</v>
      </c>
      <c r="P36" s="98" t="str">
        <f t="shared" ca="1" si="32"/>
        <v>-</v>
      </c>
      <c r="Q36" s="100" t="str">
        <f t="shared" ca="1" si="33"/>
        <v>-</v>
      </c>
      <c r="S36" s="62" t="s">
        <v>53</v>
      </c>
      <c r="T36" s="83" t="str">
        <f t="shared" ca="1" si="77"/>
        <v>-</v>
      </c>
      <c r="U36" s="114" t="str">
        <f t="shared" ca="1" si="77"/>
        <v>-</v>
      </c>
      <c r="V36" s="84" t="str">
        <f t="shared" ca="1" si="77"/>
        <v>-</v>
      </c>
      <c r="W36" s="114" t="str">
        <f t="shared" ca="1" si="77"/>
        <v>-</v>
      </c>
      <c r="X36" s="84" t="str">
        <f t="shared" ca="1" si="77"/>
        <v>-</v>
      </c>
      <c r="Y36" s="114" t="str">
        <f t="shared" ca="1" si="77"/>
        <v>-</v>
      </c>
      <c r="Z36" s="84" t="str">
        <f t="shared" ca="1" si="77"/>
        <v>-</v>
      </c>
      <c r="AA36" s="114" t="str">
        <f t="shared" ca="1" si="77"/>
        <v>-</v>
      </c>
      <c r="AB36" s="84" t="str">
        <f t="shared" ca="1" si="77"/>
        <v>-</v>
      </c>
      <c r="AC36" s="114" t="str">
        <f t="shared" ca="1" si="77"/>
        <v>-</v>
      </c>
      <c r="AD36" s="84" t="str">
        <f t="shared" ca="1" si="78"/>
        <v>-</v>
      </c>
      <c r="AE36" s="114" t="str">
        <f t="shared" ca="1" si="78"/>
        <v>-</v>
      </c>
      <c r="AF36" s="84" t="str">
        <f t="shared" ca="1" si="78"/>
        <v>-</v>
      </c>
      <c r="AG36" s="114" t="str">
        <f t="shared" ca="1" si="78"/>
        <v>-</v>
      </c>
      <c r="AH36" s="84" t="str">
        <f t="shared" ca="1" si="78"/>
        <v>-</v>
      </c>
      <c r="AI36" s="114" t="str">
        <f t="shared" ca="1" si="78"/>
        <v>-</v>
      </c>
      <c r="AJ36" s="79" t="str">
        <f t="shared" ca="1" si="78"/>
        <v>-</v>
      </c>
      <c r="CS36" s="74">
        <f t="shared" ca="1" si="79"/>
        <v>0</v>
      </c>
      <c r="CT36" s="74" t="s">
        <v>3</v>
      </c>
      <c r="CU36" s="74" t="s">
        <v>3</v>
      </c>
      <c r="CV36" s="74" t="s">
        <v>3</v>
      </c>
      <c r="CW36" s="4" t="e">
        <f t="shared" ca="1" si="80"/>
        <v>#N/A</v>
      </c>
      <c r="CZ36" s="62" t="str">
        <f t="shared" ca="1" si="20"/>
        <v>-</v>
      </c>
      <c r="DA36" s="6" t="str">
        <f t="shared" ca="1" si="21"/>
        <v>-</v>
      </c>
      <c r="DB36" s="6" t="str">
        <f t="shared" ca="1" si="22"/>
        <v>-</v>
      </c>
      <c r="DC36" s="6" t="str">
        <f t="shared" ca="1" si="23"/>
        <v>-</v>
      </c>
      <c r="DD36" s="6" t="str">
        <f t="shared" ca="1" si="24"/>
        <v>-</v>
      </c>
      <c r="DE36" s="6" t="str">
        <f t="shared" ca="1" si="25"/>
        <v>-</v>
      </c>
      <c r="DF36" s="6" t="str">
        <f t="shared" ca="1" si="26"/>
        <v>-</v>
      </c>
      <c r="DG36" s="6" t="str">
        <f t="shared" ca="1" si="27"/>
        <v>-</v>
      </c>
      <c r="DH36" s="63" t="str">
        <f t="shared" ca="1" si="50"/>
        <v>-</v>
      </c>
      <c r="DI36" s="6"/>
      <c r="DJ36" s="6"/>
      <c r="DK36" s="6"/>
      <c r="DL36" s="63"/>
    </row>
    <row r="37" spans="10:116" x14ac:dyDescent="0.3">
      <c r="J37" s="98">
        <v>7</v>
      </c>
      <c r="K37" s="98">
        <v>2</v>
      </c>
      <c r="L37" s="99" t="str">
        <f t="shared" ca="1" si="28"/>
        <v>-</v>
      </c>
      <c r="M37" s="117" t="str">
        <f t="shared" ca="1" si="29"/>
        <v>-</v>
      </c>
      <c r="N37" s="98" t="str">
        <f t="shared" ca="1" si="30"/>
        <v>-</v>
      </c>
      <c r="O37" s="98" t="str">
        <f t="shared" ca="1" si="31"/>
        <v>-</v>
      </c>
      <c r="P37" s="98" t="str">
        <f t="shared" ca="1" si="32"/>
        <v>-</v>
      </c>
      <c r="Q37" s="100" t="str">
        <f t="shared" ca="1" si="33"/>
        <v>-</v>
      </c>
      <c r="S37" s="62" t="s">
        <v>53</v>
      </c>
      <c r="T37" s="83" t="str">
        <f t="shared" ca="1" si="77"/>
        <v>-</v>
      </c>
      <c r="U37" s="114" t="str">
        <f t="shared" ca="1" si="77"/>
        <v>-</v>
      </c>
      <c r="V37" s="84" t="str">
        <f t="shared" ca="1" si="77"/>
        <v>-</v>
      </c>
      <c r="W37" s="114" t="str">
        <f t="shared" ca="1" si="77"/>
        <v>-</v>
      </c>
      <c r="X37" s="84" t="str">
        <f t="shared" ca="1" si="77"/>
        <v>-</v>
      </c>
      <c r="Y37" s="114" t="str">
        <f t="shared" ca="1" si="77"/>
        <v>-</v>
      </c>
      <c r="Z37" s="84" t="str">
        <f t="shared" ca="1" si="77"/>
        <v>-</v>
      </c>
      <c r="AA37" s="114" t="str">
        <f t="shared" ca="1" si="77"/>
        <v>-</v>
      </c>
      <c r="AB37" s="84" t="str">
        <f t="shared" ca="1" si="77"/>
        <v>-</v>
      </c>
      <c r="AC37" s="114" t="str">
        <f t="shared" ca="1" si="77"/>
        <v>-</v>
      </c>
      <c r="AD37" s="84" t="str">
        <f t="shared" ca="1" si="78"/>
        <v>-</v>
      </c>
      <c r="AE37" s="114" t="str">
        <f t="shared" ca="1" si="78"/>
        <v>-</v>
      </c>
      <c r="AF37" s="84" t="str">
        <f t="shared" ca="1" si="78"/>
        <v>-</v>
      </c>
      <c r="AG37" s="114" t="str">
        <f t="shared" ca="1" si="78"/>
        <v>-</v>
      </c>
      <c r="AH37" s="84" t="str">
        <f t="shared" ca="1" si="78"/>
        <v>-</v>
      </c>
      <c r="AI37" s="114" t="str">
        <f t="shared" ca="1" si="78"/>
        <v>-</v>
      </c>
      <c r="AJ37" s="79" t="str">
        <f t="shared" ca="1" si="78"/>
        <v>-</v>
      </c>
      <c r="CS37" s="74">
        <f t="shared" ca="1" si="79"/>
        <v>0</v>
      </c>
      <c r="CT37" s="74" t="s">
        <v>3</v>
      </c>
      <c r="CU37" s="74" t="s">
        <v>3</v>
      </c>
      <c r="CV37" s="74" t="s">
        <v>3</v>
      </c>
      <c r="CW37" s="4" t="e">
        <f t="shared" ca="1" si="80"/>
        <v>#N/A</v>
      </c>
      <c r="CZ37" s="62" t="str">
        <f t="shared" ca="1" si="20"/>
        <v>-</v>
      </c>
      <c r="DA37" s="6" t="str">
        <f t="shared" ca="1" si="21"/>
        <v>-</v>
      </c>
      <c r="DB37" s="6" t="str">
        <f t="shared" ca="1" si="22"/>
        <v>-</v>
      </c>
      <c r="DC37" s="6" t="str">
        <f t="shared" ca="1" si="23"/>
        <v>-</v>
      </c>
      <c r="DD37" s="6" t="str">
        <f t="shared" ca="1" si="24"/>
        <v>-</v>
      </c>
      <c r="DE37" s="6" t="str">
        <f t="shared" ca="1" si="25"/>
        <v>-</v>
      </c>
      <c r="DF37" s="6" t="str">
        <f t="shared" ca="1" si="26"/>
        <v>-</v>
      </c>
      <c r="DG37" s="6" t="str">
        <f t="shared" ca="1" si="27"/>
        <v>-</v>
      </c>
      <c r="DH37" s="63" t="str">
        <f t="shared" ca="1" si="50"/>
        <v>-</v>
      </c>
      <c r="DI37" s="6"/>
      <c r="DJ37" s="6"/>
      <c r="DK37" s="6"/>
      <c r="DL37" s="63"/>
    </row>
    <row r="38" spans="10:116" x14ac:dyDescent="0.3">
      <c r="J38" s="98">
        <v>7</v>
      </c>
      <c r="K38" s="98">
        <v>3</v>
      </c>
      <c r="L38" s="99" t="str">
        <f t="shared" ca="1" si="28"/>
        <v>-</v>
      </c>
      <c r="M38" s="117" t="str">
        <f t="shared" ca="1" si="29"/>
        <v>-</v>
      </c>
      <c r="N38" s="98" t="str">
        <f t="shared" ca="1" si="30"/>
        <v>-</v>
      </c>
      <c r="O38" s="98" t="str">
        <f t="shared" ca="1" si="31"/>
        <v>-</v>
      </c>
      <c r="P38" s="98" t="str">
        <f t="shared" ca="1" si="32"/>
        <v>-</v>
      </c>
      <c r="Q38" s="100" t="str">
        <f t="shared" ca="1" si="33"/>
        <v>-</v>
      </c>
      <c r="S38" s="62" t="s">
        <v>53</v>
      </c>
      <c r="T38" s="83" t="str">
        <f t="shared" ref="T38:AC47" ca="1" si="81">IF($L38=T$3, $Q38, "-")</f>
        <v>-</v>
      </c>
      <c r="U38" s="114" t="str">
        <f t="shared" ca="1" si="81"/>
        <v>-</v>
      </c>
      <c r="V38" s="84" t="str">
        <f t="shared" ca="1" si="81"/>
        <v>-</v>
      </c>
      <c r="W38" s="114" t="str">
        <f t="shared" ca="1" si="81"/>
        <v>-</v>
      </c>
      <c r="X38" s="84" t="str">
        <f t="shared" ca="1" si="81"/>
        <v>-</v>
      </c>
      <c r="Y38" s="114" t="str">
        <f t="shared" ca="1" si="81"/>
        <v>-</v>
      </c>
      <c r="Z38" s="84" t="str">
        <f t="shared" ca="1" si="81"/>
        <v>-</v>
      </c>
      <c r="AA38" s="114" t="str">
        <f t="shared" ca="1" si="81"/>
        <v>-</v>
      </c>
      <c r="AB38" s="84" t="str">
        <f t="shared" ca="1" si="81"/>
        <v>-</v>
      </c>
      <c r="AC38" s="114" t="str">
        <f t="shared" ca="1" si="81"/>
        <v>-</v>
      </c>
      <c r="AD38" s="84" t="str">
        <f t="shared" ref="AD38:AJ47" ca="1" si="82">IF($L38=AD$3, $Q38, "-")</f>
        <v>-</v>
      </c>
      <c r="AE38" s="114" t="str">
        <f t="shared" ca="1" si="82"/>
        <v>-</v>
      </c>
      <c r="AF38" s="84" t="str">
        <f t="shared" ca="1" si="82"/>
        <v>-</v>
      </c>
      <c r="AG38" s="114" t="str">
        <f t="shared" ca="1" si="82"/>
        <v>-</v>
      </c>
      <c r="AH38" s="84" t="str">
        <f t="shared" ca="1" si="82"/>
        <v>-</v>
      </c>
      <c r="AI38" s="114" t="str">
        <f t="shared" ca="1" si="82"/>
        <v>-</v>
      </c>
      <c r="AJ38" s="79" t="str">
        <f t="shared" ca="1" si="82"/>
        <v>-</v>
      </c>
      <c r="CS38" s="74">
        <f t="shared" ca="1" si="79"/>
        <v>0</v>
      </c>
      <c r="CT38" s="74" t="s">
        <v>3</v>
      </c>
      <c r="CU38" s="74" t="s">
        <v>3</v>
      </c>
      <c r="CV38" s="74" t="s">
        <v>3</v>
      </c>
      <c r="CW38" s="4" t="e">
        <f t="shared" ca="1" si="80"/>
        <v>#N/A</v>
      </c>
      <c r="CZ38" s="62" t="str">
        <f t="shared" ca="1" si="20"/>
        <v>-</v>
      </c>
      <c r="DA38" s="6" t="str">
        <f t="shared" ca="1" si="21"/>
        <v>-</v>
      </c>
      <c r="DB38" s="6" t="str">
        <f t="shared" ca="1" si="22"/>
        <v>-</v>
      </c>
      <c r="DC38" s="6" t="str">
        <f t="shared" ca="1" si="23"/>
        <v>-</v>
      </c>
      <c r="DD38" s="6" t="str">
        <f t="shared" ca="1" si="24"/>
        <v>-</v>
      </c>
      <c r="DE38" s="6" t="str">
        <f t="shared" ca="1" si="25"/>
        <v>-</v>
      </c>
      <c r="DF38" s="6" t="str">
        <f t="shared" ca="1" si="26"/>
        <v>-</v>
      </c>
      <c r="DG38" s="6" t="str">
        <f t="shared" ca="1" si="27"/>
        <v>-</v>
      </c>
      <c r="DH38" s="63" t="str">
        <f t="shared" ca="1" si="50"/>
        <v>-</v>
      </c>
      <c r="DI38" s="6"/>
      <c r="DJ38" s="6"/>
      <c r="DK38" s="6"/>
      <c r="DL38" s="63"/>
    </row>
    <row r="39" spans="10:116" x14ac:dyDescent="0.3">
      <c r="J39" s="98">
        <v>7</v>
      </c>
      <c r="K39" s="98">
        <v>4</v>
      </c>
      <c r="L39" s="99" t="str">
        <f t="shared" ca="1" si="28"/>
        <v>-</v>
      </c>
      <c r="M39" s="117" t="str">
        <f t="shared" ca="1" si="29"/>
        <v>-</v>
      </c>
      <c r="N39" s="98" t="str">
        <f t="shared" ca="1" si="30"/>
        <v>-</v>
      </c>
      <c r="O39" s="98" t="str">
        <f t="shared" ca="1" si="31"/>
        <v>-</v>
      </c>
      <c r="P39" s="98" t="str">
        <f t="shared" ca="1" si="32"/>
        <v>-</v>
      </c>
      <c r="Q39" s="100" t="str">
        <f t="shared" ca="1" si="33"/>
        <v>-</v>
      </c>
      <c r="S39" s="62" t="s">
        <v>53</v>
      </c>
      <c r="T39" s="83" t="str">
        <f t="shared" ca="1" si="81"/>
        <v>-</v>
      </c>
      <c r="U39" s="114" t="str">
        <f t="shared" ca="1" si="81"/>
        <v>-</v>
      </c>
      <c r="V39" s="84" t="str">
        <f t="shared" ca="1" si="81"/>
        <v>-</v>
      </c>
      <c r="W39" s="114" t="str">
        <f t="shared" ca="1" si="81"/>
        <v>-</v>
      </c>
      <c r="X39" s="84" t="str">
        <f t="shared" ca="1" si="81"/>
        <v>-</v>
      </c>
      <c r="Y39" s="114" t="str">
        <f t="shared" ca="1" si="81"/>
        <v>-</v>
      </c>
      <c r="Z39" s="84" t="str">
        <f t="shared" ca="1" si="81"/>
        <v>-</v>
      </c>
      <c r="AA39" s="114" t="str">
        <f t="shared" ca="1" si="81"/>
        <v>-</v>
      </c>
      <c r="AB39" s="84" t="str">
        <f t="shared" ca="1" si="81"/>
        <v>-</v>
      </c>
      <c r="AC39" s="114" t="str">
        <f t="shared" ca="1" si="81"/>
        <v>-</v>
      </c>
      <c r="AD39" s="84" t="str">
        <f t="shared" ca="1" si="82"/>
        <v>-</v>
      </c>
      <c r="AE39" s="114" t="str">
        <f t="shared" ca="1" si="82"/>
        <v>-</v>
      </c>
      <c r="AF39" s="84" t="str">
        <f t="shared" ca="1" si="82"/>
        <v>-</v>
      </c>
      <c r="AG39" s="114" t="str">
        <f t="shared" ca="1" si="82"/>
        <v>-</v>
      </c>
      <c r="AH39" s="84" t="str">
        <f t="shared" ca="1" si="82"/>
        <v>-</v>
      </c>
      <c r="AI39" s="114" t="str">
        <f t="shared" ca="1" si="82"/>
        <v>-</v>
      </c>
      <c r="AJ39" s="79" t="str">
        <f t="shared" ca="1" si="82"/>
        <v>-</v>
      </c>
      <c r="CS39" s="74">
        <f t="shared" ca="1" si="79"/>
        <v>0</v>
      </c>
      <c r="CT39" s="74" t="s">
        <v>3</v>
      </c>
      <c r="CU39" s="74" t="s">
        <v>3</v>
      </c>
      <c r="CV39" s="74" t="s">
        <v>3</v>
      </c>
      <c r="CW39" s="4" t="e">
        <f t="shared" ca="1" si="80"/>
        <v>#N/A</v>
      </c>
      <c r="CZ39" s="62" t="str">
        <f t="shared" ca="1" si="20"/>
        <v>-</v>
      </c>
      <c r="DA39" s="6" t="str">
        <f t="shared" ca="1" si="21"/>
        <v>-</v>
      </c>
      <c r="DB39" s="6" t="str">
        <f t="shared" ca="1" si="22"/>
        <v>-</v>
      </c>
      <c r="DC39" s="6" t="str">
        <f t="shared" ca="1" si="23"/>
        <v>-</v>
      </c>
      <c r="DD39" s="6" t="str">
        <f t="shared" ca="1" si="24"/>
        <v>-</v>
      </c>
      <c r="DE39" s="6" t="str">
        <f t="shared" ca="1" si="25"/>
        <v>-</v>
      </c>
      <c r="DF39" s="6" t="str">
        <f t="shared" ca="1" si="26"/>
        <v>-</v>
      </c>
      <c r="DG39" s="6" t="str">
        <f t="shared" ca="1" si="27"/>
        <v>-</v>
      </c>
      <c r="DH39" s="63" t="str">
        <f t="shared" ca="1" si="50"/>
        <v>-</v>
      </c>
      <c r="DI39" s="6"/>
      <c r="DJ39" s="6"/>
      <c r="DK39" s="6"/>
      <c r="DL39" s="63"/>
    </row>
    <row r="40" spans="10:116" x14ac:dyDescent="0.3">
      <c r="J40" s="98">
        <v>8</v>
      </c>
      <c r="K40" s="98">
        <v>1</v>
      </c>
      <c r="L40" s="99" t="str">
        <f t="shared" ca="1" si="28"/>
        <v>-</v>
      </c>
      <c r="M40" s="117" t="str">
        <f t="shared" ca="1" si="29"/>
        <v>-</v>
      </c>
      <c r="N40" s="98" t="str">
        <f t="shared" ca="1" si="30"/>
        <v>-</v>
      </c>
      <c r="O40" s="98" t="str">
        <f t="shared" ca="1" si="31"/>
        <v>-</v>
      </c>
      <c r="P40" s="98" t="str">
        <f t="shared" ca="1" si="32"/>
        <v>-</v>
      </c>
      <c r="Q40" s="100" t="str">
        <f t="shared" ca="1" si="33"/>
        <v>-</v>
      </c>
      <c r="S40" s="62" t="s">
        <v>53</v>
      </c>
      <c r="T40" s="83" t="str">
        <f t="shared" ca="1" si="81"/>
        <v>-</v>
      </c>
      <c r="U40" s="114" t="str">
        <f t="shared" ca="1" si="81"/>
        <v>-</v>
      </c>
      <c r="V40" s="84" t="str">
        <f t="shared" ca="1" si="81"/>
        <v>-</v>
      </c>
      <c r="W40" s="114" t="str">
        <f t="shared" ca="1" si="81"/>
        <v>-</v>
      </c>
      <c r="X40" s="84" t="str">
        <f t="shared" ca="1" si="81"/>
        <v>-</v>
      </c>
      <c r="Y40" s="114" t="str">
        <f t="shared" ca="1" si="81"/>
        <v>-</v>
      </c>
      <c r="Z40" s="84" t="str">
        <f t="shared" ca="1" si="81"/>
        <v>-</v>
      </c>
      <c r="AA40" s="114" t="str">
        <f t="shared" ca="1" si="81"/>
        <v>-</v>
      </c>
      <c r="AB40" s="84" t="str">
        <f t="shared" ca="1" si="81"/>
        <v>-</v>
      </c>
      <c r="AC40" s="114" t="str">
        <f t="shared" ca="1" si="81"/>
        <v>-</v>
      </c>
      <c r="AD40" s="84" t="str">
        <f t="shared" ca="1" si="82"/>
        <v>-</v>
      </c>
      <c r="AE40" s="114" t="str">
        <f t="shared" ca="1" si="82"/>
        <v>-</v>
      </c>
      <c r="AF40" s="84" t="str">
        <f t="shared" ca="1" si="82"/>
        <v>-</v>
      </c>
      <c r="AG40" s="114" t="str">
        <f t="shared" ca="1" si="82"/>
        <v>-</v>
      </c>
      <c r="AH40" s="84" t="str">
        <f t="shared" ca="1" si="82"/>
        <v>-</v>
      </c>
      <c r="AI40" s="114" t="str">
        <f t="shared" ca="1" si="82"/>
        <v>-</v>
      </c>
      <c r="AJ40" s="79" t="str">
        <f t="shared" ca="1" si="82"/>
        <v>-</v>
      </c>
      <c r="CS40" s="74">
        <f t="shared" ca="1" si="79"/>
        <v>0</v>
      </c>
      <c r="CT40" s="74" t="s">
        <v>3</v>
      </c>
      <c r="CU40" s="74" t="s">
        <v>3</v>
      </c>
      <c r="CV40" s="74" t="s">
        <v>3</v>
      </c>
      <c r="CW40" s="4" t="e">
        <f t="shared" ca="1" si="80"/>
        <v>#N/A</v>
      </c>
      <c r="CZ40" s="62" t="str">
        <f t="shared" ref="CZ40:CZ75" ca="1" si="83">IF(OR(N40="-", O40="-"), "-", N40*O40)</f>
        <v>-</v>
      </c>
      <c r="DA40" s="6" t="str">
        <f t="shared" ref="DA40:DA75" ca="1" si="84">IF(OR(N40="-", O40="-"), "-", N40^2)</f>
        <v>-</v>
      </c>
      <c r="DB40" s="6" t="str">
        <f t="shared" ref="DB40:DB75" ca="1" si="85">IF(OR(N40="-", O40="-"), "-", O40^2)</f>
        <v>-</v>
      </c>
      <c r="DC40" s="6" t="str">
        <f t="shared" ref="DC40:DC75" ca="1" si="86">IF(OR(N40="-", O40="-"), "-", AVERAGE($N$8:$N$75))</f>
        <v>-</v>
      </c>
      <c r="DD40" s="6" t="str">
        <f t="shared" ref="DD40:DD75" ca="1" si="87">IF(OR(N40="-", O40="-"), "-", AVERAGE($O$8:$O$75))</f>
        <v>-</v>
      </c>
      <c r="DE40" s="6" t="str">
        <f t="shared" ref="DE40:DE75" ca="1" si="88">IF(OR(N40="-", O40="-"), "-", N40-DC40)</f>
        <v>-</v>
      </c>
      <c r="DF40" s="6" t="str">
        <f t="shared" ref="DF40:DF75" ca="1" si="89">IF(OR(N40="-", O40="-"), "-", O40-DD40)</f>
        <v>-</v>
      </c>
      <c r="DG40" s="6" t="str">
        <f t="shared" ref="DG40:DG71" ca="1" si="90">IF(OR(N40="-", O40="-"), "-", DE40*DF40)</f>
        <v>-</v>
      </c>
      <c r="DH40" s="63" t="str">
        <f t="shared" ca="1" si="50"/>
        <v>-</v>
      </c>
      <c r="DI40" s="6"/>
      <c r="DJ40" s="6"/>
      <c r="DK40" s="6"/>
      <c r="DL40" s="63"/>
    </row>
    <row r="41" spans="10:116" x14ac:dyDescent="0.3">
      <c r="J41" s="98">
        <v>8</v>
      </c>
      <c r="K41" s="98">
        <v>2</v>
      </c>
      <c r="L41" s="99" t="str">
        <f t="shared" ca="1" si="28"/>
        <v>-</v>
      </c>
      <c r="M41" s="117" t="str">
        <f t="shared" ca="1" si="29"/>
        <v>-</v>
      </c>
      <c r="N41" s="98" t="str">
        <f t="shared" ca="1" si="30"/>
        <v>-</v>
      </c>
      <c r="O41" s="98" t="str">
        <f t="shared" ca="1" si="31"/>
        <v>-</v>
      </c>
      <c r="P41" s="98" t="str">
        <f t="shared" ca="1" si="32"/>
        <v>-</v>
      </c>
      <c r="Q41" s="100" t="str">
        <f t="shared" ca="1" si="33"/>
        <v>-</v>
      </c>
      <c r="S41" s="62" t="s">
        <v>53</v>
      </c>
      <c r="T41" s="83" t="str">
        <f t="shared" ca="1" si="81"/>
        <v>-</v>
      </c>
      <c r="U41" s="114" t="str">
        <f t="shared" ca="1" si="81"/>
        <v>-</v>
      </c>
      <c r="V41" s="84" t="str">
        <f t="shared" ca="1" si="81"/>
        <v>-</v>
      </c>
      <c r="W41" s="114" t="str">
        <f t="shared" ca="1" si="81"/>
        <v>-</v>
      </c>
      <c r="X41" s="84" t="str">
        <f t="shared" ca="1" si="81"/>
        <v>-</v>
      </c>
      <c r="Y41" s="114" t="str">
        <f t="shared" ca="1" si="81"/>
        <v>-</v>
      </c>
      <c r="Z41" s="84" t="str">
        <f t="shared" ca="1" si="81"/>
        <v>-</v>
      </c>
      <c r="AA41" s="114" t="str">
        <f t="shared" ca="1" si="81"/>
        <v>-</v>
      </c>
      <c r="AB41" s="84" t="str">
        <f t="shared" ca="1" si="81"/>
        <v>-</v>
      </c>
      <c r="AC41" s="114" t="str">
        <f t="shared" ca="1" si="81"/>
        <v>-</v>
      </c>
      <c r="AD41" s="84" t="str">
        <f t="shared" ca="1" si="82"/>
        <v>-</v>
      </c>
      <c r="AE41" s="114" t="str">
        <f t="shared" ca="1" si="82"/>
        <v>-</v>
      </c>
      <c r="AF41" s="84" t="str">
        <f t="shared" ca="1" si="82"/>
        <v>-</v>
      </c>
      <c r="AG41" s="114" t="str">
        <f t="shared" ca="1" si="82"/>
        <v>-</v>
      </c>
      <c r="AH41" s="84" t="str">
        <f t="shared" ca="1" si="82"/>
        <v>-</v>
      </c>
      <c r="AI41" s="114" t="str">
        <f t="shared" ca="1" si="82"/>
        <v>-</v>
      </c>
      <c r="AJ41" s="79" t="str">
        <f t="shared" ca="1" si="82"/>
        <v>-</v>
      </c>
      <c r="CS41" s="74">
        <f t="shared" ca="1" si="79"/>
        <v>0</v>
      </c>
      <c r="CT41" s="74" t="s">
        <v>3</v>
      </c>
      <c r="CU41" s="74" t="s">
        <v>3</v>
      </c>
      <c r="CV41" s="74" t="s">
        <v>3</v>
      </c>
      <c r="CW41" s="4" t="e">
        <f t="shared" ca="1" si="80"/>
        <v>#N/A</v>
      </c>
      <c r="CZ41" s="62" t="str">
        <f t="shared" ca="1" si="83"/>
        <v>-</v>
      </c>
      <c r="DA41" s="6" t="str">
        <f t="shared" ca="1" si="84"/>
        <v>-</v>
      </c>
      <c r="DB41" s="6" t="str">
        <f t="shared" ca="1" si="85"/>
        <v>-</v>
      </c>
      <c r="DC41" s="6" t="str">
        <f t="shared" ca="1" si="86"/>
        <v>-</v>
      </c>
      <c r="DD41" s="6" t="str">
        <f t="shared" ca="1" si="87"/>
        <v>-</v>
      </c>
      <c r="DE41" s="6" t="str">
        <f t="shared" ca="1" si="88"/>
        <v>-</v>
      </c>
      <c r="DF41" s="6" t="str">
        <f t="shared" ca="1" si="89"/>
        <v>-</v>
      </c>
      <c r="DG41" s="6" t="str">
        <f t="shared" ca="1" si="90"/>
        <v>-</v>
      </c>
      <c r="DH41" s="63" t="str">
        <f t="shared" ca="1" si="50"/>
        <v>-</v>
      </c>
      <c r="DI41" s="6"/>
      <c r="DJ41" s="6"/>
      <c r="DK41" s="6"/>
      <c r="DL41" s="63"/>
    </row>
    <row r="42" spans="10:116" x14ac:dyDescent="0.3">
      <c r="J42" s="98">
        <v>8</v>
      </c>
      <c r="K42" s="98">
        <v>3</v>
      </c>
      <c r="L42" s="99" t="str">
        <f t="shared" ca="1" si="28"/>
        <v>-</v>
      </c>
      <c r="M42" s="117" t="str">
        <f t="shared" ca="1" si="29"/>
        <v>-</v>
      </c>
      <c r="N42" s="98" t="str">
        <f t="shared" ca="1" si="30"/>
        <v>-</v>
      </c>
      <c r="O42" s="98" t="str">
        <f t="shared" ca="1" si="31"/>
        <v>-</v>
      </c>
      <c r="P42" s="98" t="str">
        <f t="shared" ca="1" si="32"/>
        <v>-</v>
      </c>
      <c r="Q42" s="100" t="str">
        <f t="shared" ca="1" si="33"/>
        <v>-</v>
      </c>
      <c r="S42" s="62" t="s">
        <v>53</v>
      </c>
      <c r="T42" s="83" t="str">
        <f t="shared" ca="1" si="81"/>
        <v>-</v>
      </c>
      <c r="U42" s="114" t="str">
        <f t="shared" ca="1" si="81"/>
        <v>-</v>
      </c>
      <c r="V42" s="84" t="str">
        <f t="shared" ca="1" si="81"/>
        <v>-</v>
      </c>
      <c r="W42" s="114" t="str">
        <f t="shared" ca="1" si="81"/>
        <v>-</v>
      </c>
      <c r="X42" s="84" t="str">
        <f t="shared" ca="1" si="81"/>
        <v>-</v>
      </c>
      <c r="Y42" s="114" t="str">
        <f t="shared" ca="1" si="81"/>
        <v>-</v>
      </c>
      <c r="Z42" s="84" t="str">
        <f t="shared" ca="1" si="81"/>
        <v>-</v>
      </c>
      <c r="AA42" s="114" t="str">
        <f t="shared" ca="1" si="81"/>
        <v>-</v>
      </c>
      <c r="AB42" s="84" t="str">
        <f t="shared" ca="1" si="81"/>
        <v>-</v>
      </c>
      <c r="AC42" s="114" t="str">
        <f t="shared" ca="1" si="81"/>
        <v>-</v>
      </c>
      <c r="AD42" s="84" t="str">
        <f t="shared" ca="1" si="82"/>
        <v>-</v>
      </c>
      <c r="AE42" s="114" t="str">
        <f t="shared" ca="1" si="82"/>
        <v>-</v>
      </c>
      <c r="AF42" s="84" t="str">
        <f t="shared" ca="1" si="82"/>
        <v>-</v>
      </c>
      <c r="AG42" s="114" t="str">
        <f t="shared" ca="1" si="82"/>
        <v>-</v>
      </c>
      <c r="AH42" s="84" t="str">
        <f t="shared" ca="1" si="82"/>
        <v>-</v>
      </c>
      <c r="AI42" s="114" t="str">
        <f t="shared" ca="1" si="82"/>
        <v>-</v>
      </c>
      <c r="AJ42" s="79" t="str">
        <f t="shared" ca="1" si="82"/>
        <v>-</v>
      </c>
      <c r="CS42" s="74">
        <f t="shared" ca="1" si="79"/>
        <v>0</v>
      </c>
      <c r="CT42" s="74" t="s">
        <v>3</v>
      </c>
      <c r="CU42" s="74" t="s">
        <v>3</v>
      </c>
      <c r="CV42" s="74" t="s">
        <v>3</v>
      </c>
      <c r="CW42" s="4" t="e">
        <f t="shared" ca="1" si="80"/>
        <v>#N/A</v>
      </c>
      <c r="CZ42" s="62" t="str">
        <f t="shared" ca="1" si="83"/>
        <v>-</v>
      </c>
      <c r="DA42" s="6" t="str">
        <f t="shared" ca="1" si="84"/>
        <v>-</v>
      </c>
      <c r="DB42" s="6" t="str">
        <f t="shared" ca="1" si="85"/>
        <v>-</v>
      </c>
      <c r="DC42" s="6" t="str">
        <f t="shared" ca="1" si="86"/>
        <v>-</v>
      </c>
      <c r="DD42" s="6" t="str">
        <f t="shared" ca="1" si="87"/>
        <v>-</v>
      </c>
      <c r="DE42" s="6" t="str">
        <f t="shared" ca="1" si="88"/>
        <v>-</v>
      </c>
      <c r="DF42" s="6" t="str">
        <f t="shared" ca="1" si="89"/>
        <v>-</v>
      </c>
      <c r="DG42" s="6" t="str">
        <f t="shared" ca="1" si="90"/>
        <v>-</v>
      </c>
      <c r="DH42" s="63" t="str">
        <f t="shared" ca="1" si="50"/>
        <v>-</v>
      </c>
      <c r="DI42" s="6"/>
      <c r="DJ42" s="6"/>
      <c r="DK42" s="6"/>
      <c r="DL42" s="63"/>
    </row>
    <row r="43" spans="10:116" x14ac:dyDescent="0.3">
      <c r="J43" s="98">
        <v>8</v>
      </c>
      <c r="K43" s="98">
        <v>4</v>
      </c>
      <c r="L43" s="99" t="str">
        <f t="shared" ca="1" si="28"/>
        <v>-</v>
      </c>
      <c r="M43" s="117" t="str">
        <f t="shared" ca="1" si="29"/>
        <v>-</v>
      </c>
      <c r="N43" s="98" t="str">
        <f t="shared" ca="1" si="30"/>
        <v>-</v>
      </c>
      <c r="O43" s="98" t="str">
        <f t="shared" ca="1" si="31"/>
        <v>-</v>
      </c>
      <c r="P43" s="98" t="str">
        <f t="shared" ca="1" si="32"/>
        <v>-</v>
      </c>
      <c r="Q43" s="100" t="str">
        <f t="shared" ca="1" si="33"/>
        <v>-</v>
      </c>
      <c r="S43" s="62" t="s">
        <v>53</v>
      </c>
      <c r="T43" s="83" t="str">
        <f t="shared" ca="1" si="81"/>
        <v>-</v>
      </c>
      <c r="U43" s="114" t="str">
        <f t="shared" ca="1" si="81"/>
        <v>-</v>
      </c>
      <c r="V43" s="84" t="str">
        <f t="shared" ca="1" si="81"/>
        <v>-</v>
      </c>
      <c r="W43" s="114" t="str">
        <f t="shared" ca="1" si="81"/>
        <v>-</v>
      </c>
      <c r="X43" s="84" t="str">
        <f t="shared" ca="1" si="81"/>
        <v>-</v>
      </c>
      <c r="Y43" s="114" t="str">
        <f t="shared" ca="1" si="81"/>
        <v>-</v>
      </c>
      <c r="Z43" s="84" t="str">
        <f t="shared" ca="1" si="81"/>
        <v>-</v>
      </c>
      <c r="AA43" s="114" t="str">
        <f t="shared" ca="1" si="81"/>
        <v>-</v>
      </c>
      <c r="AB43" s="84" t="str">
        <f t="shared" ca="1" si="81"/>
        <v>-</v>
      </c>
      <c r="AC43" s="114" t="str">
        <f t="shared" ca="1" si="81"/>
        <v>-</v>
      </c>
      <c r="AD43" s="84" t="str">
        <f t="shared" ca="1" si="82"/>
        <v>-</v>
      </c>
      <c r="AE43" s="114" t="str">
        <f t="shared" ca="1" si="82"/>
        <v>-</v>
      </c>
      <c r="AF43" s="84" t="str">
        <f t="shared" ca="1" si="82"/>
        <v>-</v>
      </c>
      <c r="AG43" s="114" t="str">
        <f t="shared" ca="1" si="82"/>
        <v>-</v>
      </c>
      <c r="AH43" s="84" t="str">
        <f t="shared" ca="1" si="82"/>
        <v>-</v>
      </c>
      <c r="AI43" s="114" t="str">
        <f t="shared" ca="1" si="82"/>
        <v>-</v>
      </c>
      <c r="AJ43" s="79" t="str">
        <f t="shared" ca="1" si="82"/>
        <v>-</v>
      </c>
      <c r="CS43" s="74">
        <f t="shared" ca="1" si="79"/>
        <v>0</v>
      </c>
      <c r="CT43" s="74" t="s">
        <v>3</v>
      </c>
      <c r="CU43" s="74" t="s">
        <v>3</v>
      </c>
      <c r="CV43" s="74" t="s">
        <v>3</v>
      </c>
      <c r="CW43" s="4" t="e">
        <f t="shared" ca="1" si="80"/>
        <v>#N/A</v>
      </c>
      <c r="CZ43" s="62" t="str">
        <f t="shared" ca="1" si="83"/>
        <v>-</v>
      </c>
      <c r="DA43" s="6" t="str">
        <f t="shared" ca="1" si="84"/>
        <v>-</v>
      </c>
      <c r="DB43" s="6" t="str">
        <f t="shared" ca="1" si="85"/>
        <v>-</v>
      </c>
      <c r="DC43" s="6" t="str">
        <f t="shared" ca="1" si="86"/>
        <v>-</v>
      </c>
      <c r="DD43" s="6" t="str">
        <f t="shared" ca="1" si="87"/>
        <v>-</v>
      </c>
      <c r="DE43" s="6" t="str">
        <f t="shared" ca="1" si="88"/>
        <v>-</v>
      </c>
      <c r="DF43" s="6" t="str">
        <f t="shared" ca="1" si="89"/>
        <v>-</v>
      </c>
      <c r="DG43" s="6" t="str">
        <f t="shared" ca="1" si="90"/>
        <v>-</v>
      </c>
      <c r="DH43" s="63" t="str">
        <f t="shared" ca="1" si="50"/>
        <v>-</v>
      </c>
      <c r="DI43" s="6"/>
      <c r="DJ43" s="6"/>
      <c r="DK43" s="6"/>
      <c r="DL43" s="63"/>
    </row>
    <row r="44" spans="10:116" x14ac:dyDescent="0.3">
      <c r="J44" s="98">
        <v>9</v>
      </c>
      <c r="K44" s="98">
        <v>1</v>
      </c>
      <c r="L44" s="99" t="str">
        <f t="shared" ca="1" si="28"/>
        <v>-</v>
      </c>
      <c r="M44" s="117" t="str">
        <f t="shared" ca="1" si="29"/>
        <v>-</v>
      </c>
      <c r="N44" s="98" t="str">
        <f t="shared" ca="1" si="30"/>
        <v>-</v>
      </c>
      <c r="O44" s="98" t="str">
        <f t="shared" ca="1" si="31"/>
        <v>-</v>
      </c>
      <c r="P44" s="98" t="str">
        <f t="shared" ca="1" si="32"/>
        <v>-</v>
      </c>
      <c r="Q44" s="100" t="str">
        <f t="shared" ca="1" si="33"/>
        <v>-</v>
      </c>
      <c r="S44" s="62" t="s">
        <v>53</v>
      </c>
      <c r="T44" s="83" t="str">
        <f t="shared" ca="1" si="81"/>
        <v>-</v>
      </c>
      <c r="U44" s="114" t="str">
        <f t="shared" ca="1" si="81"/>
        <v>-</v>
      </c>
      <c r="V44" s="84" t="str">
        <f t="shared" ca="1" si="81"/>
        <v>-</v>
      </c>
      <c r="W44" s="114" t="str">
        <f t="shared" ca="1" si="81"/>
        <v>-</v>
      </c>
      <c r="X44" s="84" t="str">
        <f t="shared" ca="1" si="81"/>
        <v>-</v>
      </c>
      <c r="Y44" s="114" t="str">
        <f t="shared" ca="1" si="81"/>
        <v>-</v>
      </c>
      <c r="Z44" s="84" t="str">
        <f t="shared" ca="1" si="81"/>
        <v>-</v>
      </c>
      <c r="AA44" s="114" t="str">
        <f t="shared" ca="1" si="81"/>
        <v>-</v>
      </c>
      <c r="AB44" s="84" t="str">
        <f t="shared" ca="1" si="81"/>
        <v>-</v>
      </c>
      <c r="AC44" s="114" t="str">
        <f t="shared" ca="1" si="81"/>
        <v>-</v>
      </c>
      <c r="AD44" s="84" t="str">
        <f t="shared" ca="1" si="82"/>
        <v>-</v>
      </c>
      <c r="AE44" s="114" t="str">
        <f t="shared" ca="1" si="82"/>
        <v>-</v>
      </c>
      <c r="AF44" s="84" t="str">
        <f t="shared" ca="1" si="82"/>
        <v>-</v>
      </c>
      <c r="AG44" s="114" t="str">
        <f t="shared" ca="1" si="82"/>
        <v>-</v>
      </c>
      <c r="AH44" s="84" t="str">
        <f t="shared" ca="1" si="82"/>
        <v>-</v>
      </c>
      <c r="AI44" s="114" t="str">
        <f t="shared" ca="1" si="82"/>
        <v>-</v>
      </c>
      <c r="AJ44" s="79" t="str">
        <f t="shared" ca="1" si="82"/>
        <v>-</v>
      </c>
      <c r="CS44" s="74">
        <f t="shared" ca="1" si="79"/>
        <v>0</v>
      </c>
      <c r="CT44" s="74" t="s">
        <v>3</v>
      </c>
      <c r="CU44" s="74" t="s">
        <v>3</v>
      </c>
      <c r="CV44" s="74" t="s">
        <v>3</v>
      </c>
      <c r="CW44" s="4" t="e">
        <f t="shared" ca="1" si="80"/>
        <v>#N/A</v>
      </c>
      <c r="CX44" s="42"/>
      <c r="CZ44" s="62" t="str">
        <f t="shared" ca="1" si="83"/>
        <v>-</v>
      </c>
      <c r="DA44" s="6" t="str">
        <f t="shared" ca="1" si="84"/>
        <v>-</v>
      </c>
      <c r="DB44" s="6" t="str">
        <f t="shared" ca="1" si="85"/>
        <v>-</v>
      </c>
      <c r="DC44" s="6" t="str">
        <f t="shared" ca="1" si="86"/>
        <v>-</v>
      </c>
      <c r="DD44" s="6" t="str">
        <f t="shared" ca="1" si="87"/>
        <v>-</v>
      </c>
      <c r="DE44" s="6" t="str">
        <f t="shared" ca="1" si="88"/>
        <v>-</v>
      </c>
      <c r="DF44" s="6" t="str">
        <f t="shared" ca="1" si="89"/>
        <v>-</v>
      </c>
      <c r="DG44" s="6" t="str">
        <f t="shared" ca="1" si="90"/>
        <v>-</v>
      </c>
      <c r="DH44" s="63" t="str">
        <f t="shared" ca="1" si="50"/>
        <v>-</v>
      </c>
      <c r="DI44" s="6"/>
      <c r="DJ44" s="6"/>
      <c r="DK44" s="6"/>
      <c r="DL44" s="63"/>
    </row>
    <row r="45" spans="10:116" x14ac:dyDescent="0.3">
      <c r="J45" s="98">
        <v>9</v>
      </c>
      <c r="K45" s="98">
        <v>2</v>
      </c>
      <c r="L45" s="99" t="str">
        <f t="shared" ca="1" si="28"/>
        <v>-</v>
      </c>
      <c r="M45" s="117" t="str">
        <f t="shared" ca="1" si="29"/>
        <v>-</v>
      </c>
      <c r="N45" s="98" t="str">
        <f t="shared" ca="1" si="30"/>
        <v>-</v>
      </c>
      <c r="O45" s="98" t="str">
        <f t="shared" ca="1" si="31"/>
        <v>-</v>
      </c>
      <c r="P45" s="98" t="str">
        <f t="shared" ca="1" si="32"/>
        <v>-</v>
      </c>
      <c r="Q45" s="100" t="str">
        <f t="shared" ca="1" si="33"/>
        <v>-</v>
      </c>
      <c r="S45" s="62" t="s">
        <v>53</v>
      </c>
      <c r="T45" s="83" t="str">
        <f t="shared" ca="1" si="81"/>
        <v>-</v>
      </c>
      <c r="U45" s="114" t="str">
        <f t="shared" ca="1" si="81"/>
        <v>-</v>
      </c>
      <c r="V45" s="84" t="str">
        <f t="shared" ca="1" si="81"/>
        <v>-</v>
      </c>
      <c r="W45" s="114" t="str">
        <f t="shared" ca="1" si="81"/>
        <v>-</v>
      </c>
      <c r="X45" s="84" t="str">
        <f t="shared" ca="1" si="81"/>
        <v>-</v>
      </c>
      <c r="Y45" s="114" t="str">
        <f t="shared" ca="1" si="81"/>
        <v>-</v>
      </c>
      <c r="Z45" s="84" t="str">
        <f t="shared" ca="1" si="81"/>
        <v>-</v>
      </c>
      <c r="AA45" s="114" t="str">
        <f t="shared" ca="1" si="81"/>
        <v>-</v>
      </c>
      <c r="AB45" s="84" t="str">
        <f t="shared" ca="1" si="81"/>
        <v>-</v>
      </c>
      <c r="AC45" s="114" t="str">
        <f t="shared" ca="1" si="81"/>
        <v>-</v>
      </c>
      <c r="AD45" s="84" t="str">
        <f t="shared" ca="1" si="82"/>
        <v>-</v>
      </c>
      <c r="AE45" s="114" t="str">
        <f t="shared" ca="1" si="82"/>
        <v>-</v>
      </c>
      <c r="AF45" s="84" t="str">
        <f t="shared" ca="1" si="82"/>
        <v>-</v>
      </c>
      <c r="AG45" s="114" t="str">
        <f t="shared" ca="1" si="82"/>
        <v>-</v>
      </c>
      <c r="AH45" s="84" t="str">
        <f t="shared" ca="1" si="82"/>
        <v>-</v>
      </c>
      <c r="AI45" s="114" t="str">
        <f t="shared" ca="1" si="82"/>
        <v>-</v>
      </c>
      <c r="AJ45" s="79" t="str">
        <f t="shared" ca="1" si="82"/>
        <v>-</v>
      </c>
      <c r="CS45" s="74">
        <f t="shared" ca="1" si="79"/>
        <v>0</v>
      </c>
      <c r="CT45" s="74" t="s">
        <v>3</v>
      </c>
      <c r="CU45" s="74" t="s">
        <v>3</v>
      </c>
      <c r="CV45" s="74" t="s">
        <v>3</v>
      </c>
      <c r="CW45" s="4" t="e">
        <f t="shared" ca="1" si="80"/>
        <v>#N/A</v>
      </c>
      <c r="CX45" s="42"/>
      <c r="CZ45" s="62" t="str">
        <f t="shared" ca="1" si="83"/>
        <v>-</v>
      </c>
      <c r="DA45" s="6" t="str">
        <f t="shared" ca="1" si="84"/>
        <v>-</v>
      </c>
      <c r="DB45" s="6" t="str">
        <f t="shared" ca="1" si="85"/>
        <v>-</v>
      </c>
      <c r="DC45" s="6" t="str">
        <f t="shared" ca="1" si="86"/>
        <v>-</v>
      </c>
      <c r="DD45" s="6" t="str">
        <f t="shared" ca="1" si="87"/>
        <v>-</v>
      </c>
      <c r="DE45" s="6" t="str">
        <f t="shared" ca="1" si="88"/>
        <v>-</v>
      </c>
      <c r="DF45" s="6" t="str">
        <f t="shared" ca="1" si="89"/>
        <v>-</v>
      </c>
      <c r="DG45" s="6" t="str">
        <f t="shared" ca="1" si="90"/>
        <v>-</v>
      </c>
      <c r="DH45" s="63" t="str">
        <f t="shared" ca="1" si="50"/>
        <v>-</v>
      </c>
      <c r="DI45" s="6"/>
      <c r="DJ45" s="6"/>
      <c r="DK45" s="6"/>
      <c r="DL45" s="63"/>
    </row>
    <row r="46" spans="10:116" x14ac:dyDescent="0.3">
      <c r="J46" s="98">
        <v>9</v>
      </c>
      <c r="K46" s="98">
        <v>3</v>
      </c>
      <c r="L46" s="99" t="str">
        <f t="shared" ca="1" si="28"/>
        <v>-</v>
      </c>
      <c r="M46" s="117" t="str">
        <f t="shared" ca="1" si="29"/>
        <v>-</v>
      </c>
      <c r="N46" s="98" t="str">
        <f t="shared" ca="1" si="30"/>
        <v>-</v>
      </c>
      <c r="O46" s="98" t="str">
        <f t="shared" ca="1" si="31"/>
        <v>-</v>
      </c>
      <c r="P46" s="98" t="str">
        <f t="shared" ca="1" si="32"/>
        <v>-</v>
      </c>
      <c r="Q46" s="100" t="str">
        <f t="shared" ca="1" si="33"/>
        <v>-</v>
      </c>
      <c r="S46" s="62" t="s">
        <v>53</v>
      </c>
      <c r="T46" s="83" t="str">
        <f t="shared" ca="1" si="81"/>
        <v>-</v>
      </c>
      <c r="U46" s="114" t="str">
        <f t="shared" ca="1" si="81"/>
        <v>-</v>
      </c>
      <c r="V46" s="84" t="str">
        <f t="shared" ca="1" si="81"/>
        <v>-</v>
      </c>
      <c r="W46" s="114" t="str">
        <f t="shared" ca="1" si="81"/>
        <v>-</v>
      </c>
      <c r="X46" s="84" t="str">
        <f t="shared" ca="1" si="81"/>
        <v>-</v>
      </c>
      <c r="Y46" s="114" t="str">
        <f t="shared" ca="1" si="81"/>
        <v>-</v>
      </c>
      <c r="Z46" s="84" t="str">
        <f t="shared" ca="1" si="81"/>
        <v>-</v>
      </c>
      <c r="AA46" s="114" t="str">
        <f t="shared" ca="1" si="81"/>
        <v>-</v>
      </c>
      <c r="AB46" s="84" t="str">
        <f t="shared" ca="1" si="81"/>
        <v>-</v>
      </c>
      <c r="AC46" s="114" t="str">
        <f t="shared" ca="1" si="81"/>
        <v>-</v>
      </c>
      <c r="AD46" s="84" t="str">
        <f t="shared" ca="1" si="82"/>
        <v>-</v>
      </c>
      <c r="AE46" s="114" t="str">
        <f t="shared" ca="1" si="82"/>
        <v>-</v>
      </c>
      <c r="AF46" s="84" t="str">
        <f t="shared" ca="1" si="82"/>
        <v>-</v>
      </c>
      <c r="AG46" s="114" t="str">
        <f t="shared" ca="1" si="82"/>
        <v>-</v>
      </c>
      <c r="AH46" s="84" t="str">
        <f t="shared" ca="1" si="82"/>
        <v>-</v>
      </c>
      <c r="AI46" s="114" t="str">
        <f t="shared" ca="1" si="82"/>
        <v>-</v>
      </c>
      <c r="AJ46" s="79" t="str">
        <f t="shared" ca="1" si="82"/>
        <v>-</v>
      </c>
      <c r="CS46" s="74">
        <f t="shared" ca="1" si="79"/>
        <v>0</v>
      </c>
      <c r="CT46" s="74" t="s">
        <v>3</v>
      </c>
      <c r="CU46" s="74" t="s">
        <v>3</v>
      </c>
      <c r="CV46" s="74" t="s">
        <v>3</v>
      </c>
      <c r="CW46" s="4" t="e">
        <f t="shared" ca="1" si="80"/>
        <v>#N/A</v>
      </c>
      <c r="CX46" s="42"/>
      <c r="CZ46" s="62" t="str">
        <f t="shared" ca="1" si="83"/>
        <v>-</v>
      </c>
      <c r="DA46" s="6" t="str">
        <f t="shared" ca="1" si="84"/>
        <v>-</v>
      </c>
      <c r="DB46" s="6" t="str">
        <f t="shared" ca="1" si="85"/>
        <v>-</v>
      </c>
      <c r="DC46" s="6" t="str">
        <f t="shared" ca="1" si="86"/>
        <v>-</v>
      </c>
      <c r="DD46" s="6" t="str">
        <f t="shared" ca="1" si="87"/>
        <v>-</v>
      </c>
      <c r="DE46" s="6" t="str">
        <f t="shared" ca="1" si="88"/>
        <v>-</v>
      </c>
      <c r="DF46" s="6" t="str">
        <f t="shared" ca="1" si="89"/>
        <v>-</v>
      </c>
      <c r="DG46" s="6" t="str">
        <f t="shared" ca="1" si="90"/>
        <v>-</v>
      </c>
      <c r="DH46" s="63" t="str">
        <f t="shared" ca="1" si="50"/>
        <v>-</v>
      </c>
      <c r="DI46" s="6"/>
      <c r="DJ46" s="6"/>
      <c r="DK46" s="6"/>
      <c r="DL46" s="63"/>
    </row>
    <row r="47" spans="10:116" x14ac:dyDescent="0.3">
      <c r="J47" s="98">
        <v>9</v>
      </c>
      <c r="K47" s="98">
        <v>4</v>
      </c>
      <c r="L47" s="99" t="str">
        <f t="shared" ca="1" si="28"/>
        <v>-</v>
      </c>
      <c r="M47" s="117" t="str">
        <f t="shared" ca="1" si="29"/>
        <v>-</v>
      </c>
      <c r="N47" s="98" t="str">
        <f t="shared" ca="1" si="30"/>
        <v>-</v>
      </c>
      <c r="O47" s="98" t="str">
        <f t="shared" ca="1" si="31"/>
        <v>-</v>
      </c>
      <c r="P47" s="98" t="str">
        <f t="shared" ca="1" si="32"/>
        <v>-</v>
      </c>
      <c r="Q47" s="100" t="str">
        <f t="shared" ca="1" si="33"/>
        <v>-</v>
      </c>
      <c r="S47" s="62" t="s">
        <v>53</v>
      </c>
      <c r="T47" s="83" t="str">
        <f t="shared" ca="1" si="81"/>
        <v>-</v>
      </c>
      <c r="U47" s="114" t="str">
        <f t="shared" ca="1" si="81"/>
        <v>-</v>
      </c>
      <c r="V47" s="84" t="str">
        <f t="shared" ca="1" si="81"/>
        <v>-</v>
      </c>
      <c r="W47" s="114" t="str">
        <f t="shared" ca="1" si="81"/>
        <v>-</v>
      </c>
      <c r="X47" s="84" t="str">
        <f t="shared" ca="1" si="81"/>
        <v>-</v>
      </c>
      <c r="Y47" s="114" t="str">
        <f t="shared" ca="1" si="81"/>
        <v>-</v>
      </c>
      <c r="Z47" s="84" t="str">
        <f t="shared" ca="1" si="81"/>
        <v>-</v>
      </c>
      <c r="AA47" s="114" t="str">
        <f t="shared" ca="1" si="81"/>
        <v>-</v>
      </c>
      <c r="AB47" s="84" t="str">
        <f t="shared" ca="1" si="81"/>
        <v>-</v>
      </c>
      <c r="AC47" s="114" t="str">
        <f t="shared" ca="1" si="81"/>
        <v>-</v>
      </c>
      <c r="AD47" s="84" t="str">
        <f t="shared" ca="1" si="82"/>
        <v>-</v>
      </c>
      <c r="AE47" s="114" t="str">
        <f t="shared" ca="1" si="82"/>
        <v>-</v>
      </c>
      <c r="AF47" s="84" t="str">
        <f t="shared" ca="1" si="82"/>
        <v>-</v>
      </c>
      <c r="AG47" s="114" t="str">
        <f t="shared" ca="1" si="82"/>
        <v>-</v>
      </c>
      <c r="AH47" s="84" t="str">
        <f t="shared" ca="1" si="82"/>
        <v>-</v>
      </c>
      <c r="AI47" s="114" t="str">
        <f t="shared" ca="1" si="82"/>
        <v>-</v>
      </c>
      <c r="AJ47" s="79" t="str">
        <f t="shared" ca="1" si="82"/>
        <v>-</v>
      </c>
      <c r="CS47" s="74">
        <f t="shared" ca="1" si="79"/>
        <v>0</v>
      </c>
      <c r="CT47" s="74" t="s">
        <v>3</v>
      </c>
      <c r="CU47" s="74" t="s">
        <v>3</v>
      </c>
      <c r="CV47" s="74" t="s">
        <v>3</v>
      </c>
      <c r="CW47" s="4" t="e">
        <f t="shared" ca="1" si="80"/>
        <v>#N/A</v>
      </c>
      <c r="CX47" s="42"/>
      <c r="CZ47" s="62" t="str">
        <f t="shared" ca="1" si="83"/>
        <v>-</v>
      </c>
      <c r="DA47" s="6" t="str">
        <f t="shared" ca="1" si="84"/>
        <v>-</v>
      </c>
      <c r="DB47" s="6" t="str">
        <f t="shared" ca="1" si="85"/>
        <v>-</v>
      </c>
      <c r="DC47" s="6" t="str">
        <f t="shared" ca="1" si="86"/>
        <v>-</v>
      </c>
      <c r="DD47" s="6" t="str">
        <f t="shared" ca="1" si="87"/>
        <v>-</v>
      </c>
      <c r="DE47" s="6" t="str">
        <f t="shared" ca="1" si="88"/>
        <v>-</v>
      </c>
      <c r="DF47" s="6" t="str">
        <f t="shared" ca="1" si="89"/>
        <v>-</v>
      </c>
      <c r="DG47" s="6" t="str">
        <f t="shared" ca="1" si="90"/>
        <v>-</v>
      </c>
      <c r="DH47" s="63" t="str">
        <f t="shared" ca="1" si="50"/>
        <v>-</v>
      </c>
      <c r="DI47" s="6"/>
      <c r="DJ47" s="6"/>
      <c r="DK47" s="6"/>
      <c r="DL47" s="63"/>
    </row>
    <row r="48" spans="10:116" x14ac:dyDescent="0.3">
      <c r="J48" s="98">
        <v>10</v>
      </c>
      <c r="K48" s="98">
        <v>1</v>
      </c>
      <c r="L48" s="99" t="str">
        <f t="shared" ca="1" si="28"/>
        <v>-</v>
      </c>
      <c r="M48" s="117" t="str">
        <f t="shared" ca="1" si="29"/>
        <v>-</v>
      </c>
      <c r="N48" s="98" t="str">
        <f t="shared" ca="1" si="30"/>
        <v>-</v>
      </c>
      <c r="O48" s="98" t="str">
        <f t="shared" ca="1" si="31"/>
        <v>-</v>
      </c>
      <c r="P48" s="98" t="str">
        <f t="shared" ca="1" si="32"/>
        <v>-</v>
      </c>
      <c r="Q48" s="100" t="str">
        <f t="shared" ca="1" si="33"/>
        <v>-</v>
      </c>
      <c r="S48" s="62" t="s">
        <v>53</v>
      </c>
      <c r="T48" s="83" t="str">
        <f t="shared" ref="T48:AC57" ca="1" si="91">IF($L48=T$3, $Q48, "-")</f>
        <v>-</v>
      </c>
      <c r="U48" s="114" t="str">
        <f t="shared" ca="1" si="91"/>
        <v>-</v>
      </c>
      <c r="V48" s="84" t="str">
        <f t="shared" ca="1" si="91"/>
        <v>-</v>
      </c>
      <c r="W48" s="114" t="str">
        <f t="shared" ca="1" si="91"/>
        <v>-</v>
      </c>
      <c r="X48" s="84" t="str">
        <f t="shared" ca="1" si="91"/>
        <v>-</v>
      </c>
      <c r="Y48" s="114" t="str">
        <f t="shared" ca="1" si="91"/>
        <v>-</v>
      </c>
      <c r="Z48" s="84" t="str">
        <f t="shared" ca="1" si="91"/>
        <v>-</v>
      </c>
      <c r="AA48" s="114" t="str">
        <f t="shared" ca="1" si="91"/>
        <v>-</v>
      </c>
      <c r="AB48" s="84" t="str">
        <f t="shared" ca="1" si="91"/>
        <v>-</v>
      </c>
      <c r="AC48" s="114" t="str">
        <f t="shared" ca="1" si="91"/>
        <v>-</v>
      </c>
      <c r="AD48" s="84" t="str">
        <f t="shared" ref="AD48:AJ57" ca="1" si="92">IF($L48=AD$3, $Q48, "-")</f>
        <v>-</v>
      </c>
      <c r="AE48" s="114" t="str">
        <f t="shared" ca="1" si="92"/>
        <v>-</v>
      </c>
      <c r="AF48" s="84" t="str">
        <f t="shared" ca="1" si="92"/>
        <v>-</v>
      </c>
      <c r="AG48" s="114" t="str">
        <f t="shared" ca="1" si="92"/>
        <v>-</v>
      </c>
      <c r="AH48" s="84" t="str">
        <f t="shared" ca="1" si="92"/>
        <v>-</v>
      </c>
      <c r="AI48" s="114" t="str">
        <f t="shared" ca="1" si="92"/>
        <v>-</v>
      </c>
      <c r="AJ48" s="79" t="str">
        <f t="shared" ca="1" si="92"/>
        <v>-</v>
      </c>
      <c r="CS48" s="74">
        <f t="shared" ca="1" si="79"/>
        <v>0</v>
      </c>
      <c r="CT48" s="74" t="s">
        <v>3</v>
      </c>
      <c r="CU48" s="74" t="s">
        <v>3</v>
      </c>
      <c r="CV48" s="74" t="s">
        <v>3</v>
      </c>
      <c r="CW48" s="4" t="e">
        <f t="shared" ca="1" si="80"/>
        <v>#N/A</v>
      </c>
      <c r="CX48" s="42"/>
      <c r="CZ48" s="62" t="str">
        <f t="shared" ca="1" si="83"/>
        <v>-</v>
      </c>
      <c r="DA48" s="6" t="str">
        <f t="shared" ca="1" si="84"/>
        <v>-</v>
      </c>
      <c r="DB48" s="6" t="str">
        <f t="shared" ca="1" si="85"/>
        <v>-</v>
      </c>
      <c r="DC48" s="6" t="str">
        <f t="shared" ca="1" si="86"/>
        <v>-</v>
      </c>
      <c r="DD48" s="6" t="str">
        <f t="shared" ca="1" si="87"/>
        <v>-</v>
      </c>
      <c r="DE48" s="6" t="str">
        <f t="shared" ca="1" si="88"/>
        <v>-</v>
      </c>
      <c r="DF48" s="6" t="str">
        <f t="shared" ca="1" si="89"/>
        <v>-</v>
      </c>
      <c r="DG48" s="6" t="str">
        <f t="shared" ca="1" si="90"/>
        <v>-</v>
      </c>
      <c r="DH48" s="63" t="str">
        <f t="shared" ca="1" si="50"/>
        <v>-</v>
      </c>
      <c r="DI48" s="6"/>
      <c r="DJ48" s="6"/>
      <c r="DK48" s="6"/>
      <c r="DL48" s="63"/>
    </row>
    <row r="49" spans="10:116" x14ac:dyDescent="0.3">
      <c r="J49" s="98">
        <v>10</v>
      </c>
      <c r="K49" s="98">
        <v>2</v>
      </c>
      <c r="L49" s="99" t="str">
        <f t="shared" ca="1" si="28"/>
        <v>-</v>
      </c>
      <c r="M49" s="117" t="str">
        <f t="shared" ca="1" si="29"/>
        <v>-</v>
      </c>
      <c r="N49" s="98" t="str">
        <f t="shared" ca="1" si="30"/>
        <v>-</v>
      </c>
      <c r="O49" s="98" t="str">
        <f t="shared" ca="1" si="31"/>
        <v>-</v>
      </c>
      <c r="P49" s="98" t="str">
        <f t="shared" ca="1" si="32"/>
        <v>-</v>
      </c>
      <c r="Q49" s="100" t="str">
        <f t="shared" ca="1" si="33"/>
        <v>-</v>
      </c>
      <c r="S49" s="62" t="s">
        <v>53</v>
      </c>
      <c r="T49" s="83" t="str">
        <f t="shared" ca="1" si="91"/>
        <v>-</v>
      </c>
      <c r="U49" s="114" t="str">
        <f t="shared" ca="1" si="91"/>
        <v>-</v>
      </c>
      <c r="V49" s="84" t="str">
        <f t="shared" ca="1" si="91"/>
        <v>-</v>
      </c>
      <c r="W49" s="114" t="str">
        <f t="shared" ca="1" si="91"/>
        <v>-</v>
      </c>
      <c r="X49" s="84" t="str">
        <f t="shared" ca="1" si="91"/>
        <v>-</v>
      </c>
      <c r="Y49" s="114" t="str">
        <f t="shared" ca="1" si="91"/>
        <v>-</v>
      </c>
      <c r="Z49" s="84" t="str">
        <f t="shared" ca="1" si="91"/>
        <v>-</v>
      </c>
      <c r="AA49" s="114" t="str">
        <f t="shared" ca="1" si="91"/>
        <v>-</v>
      </c>
      <c r="AB49" s="84" t="str">
        <f t="shared" ca="1" si="91"/>
        <v>-</v>
      </c>
      <c r="AC49" s="114" t="str">
        <f t="shared" ca="1" si="91"/>
        <v>-</v>
      </c>
      <c r="AD49" s="84" t="str">
        <f t="shared" ca="1" si="92"/>
        <v>-</v>
      </c>
      <c r="AE49" s="114" t="str">
        <f t="shared" ca="1" si="92"/>
        <v>-</v>
      </c>
      <c r="AF49" s="84" t="str">
        <f t="shared" ca="1" si="92"/>
        <v>-</v>
      </c>
      <c r="AG49" s="114" t="str">
        <f t="shared" ca="1" si="92"/>
        <v>-</v>
      </c>
      <c r="AH49" s="84" t="str">
        <f t="shared" ca="1" si="92"/>
        <v>-</v>
      </c>
      <c r="AI49" s="114" t="str">
        <f t="shared" ca="1" si="92"/>
        <v>-</v>
      </c>
      <c r="AJ49" s="79" t="str">
        <f t="shared" ca="1" si="92"/>
        <v>-</v>
      </c>
      <c r="CS49" s="74">
        <f t="shared" ca="1" si="79"/>
        <v>0</v>
      </c>
      <c r="CT49" s="74" t="s">
        <v>3</v>
      </c>
      <c r="CU49" s="74" t="s">
        <v>3</v>
      </c>
      <c r="CV49" s="74" t="s">
        <v>3</v>
      </c>
      <c r="CW49" s="4" t="e">
        <f t="shared" ca="1" si="80"/>
        <v>#N/A</v>
      </c>
      <c r="CX49" s="42"/>
      <c r="CZ49" s="62" t="str">
        <f t="shared" ca="1" si="83"/>
        <v>-</v>
      </c>
      <c r="DA49" s="6" t="str">
        <f t="shared" ca="1" si="84"/>
        <v>-</v>
      </c>
      <c r="DB49" s="6" t="str">
        <f t="shared" ca="1" si="85"/>
        <v>-</v>
      </c>
      <c r="DC49" s="6" t="str">
        <f t="shared" ca="1" si="86"/>
        <v>-</v>
      </c>
      <c r="DD49" s="6" t="str">
        <f t="shared" ca="1" si="87"/>
        <v>-</v>
      </c>
      <c r="DE49" s="6" t="str">
        <f t="shared" ca="1" si="88"/>
        <v>-</v>
      </c>
      <c r="DF49" s="6" t="str">
        <f t="shared" ca="1" si="89"/>
        <v>-</v>
      </c>
      <c r="DG49" s="6" t="str">
        <f t="shared" ca="1" si="90"/>
        <v>-</v>
      </c>
      <c r="DH49" s="63" t="str">
        <f t="shared" ca="1" si="50"/>
        <v>-</v>
      </c>
      <c r="DI49" s="6"/>
      <c r="DJ49" s="6"/>
      <c r="DK49" s="6"/>
      <c r="DL49" s="63"/>
    </row>
    <row r="50" spans="10:116" x14ac:dyDescent="0.3">
      <c r="J50" s="98">
        <v>10</v>
      </c>
      <c r="K50" s="98">
        <v>3</v>
      </c>
      <c r="L50" s="99" t="str">
        <f t="shared" ca="1" si="28"/>
        <v>-</v>
      </c>
      <c r="M50" s="117" t="str">
        <f t="shared" ca="1" si="29"/>
        <v>-</v>
      </c>
      <c r="N50" s="98" t="str">
        <f t="shared" ca="1" si="30"/>
        <v>-</v>
      </c>
      <c r="O50" s="98" t="str">
        <f t="shared" ca="1" si="31"/>
        <v>-</v>
      </c>
      <c r="P50" s="98" t="str">
        <f t="shared" ca="1" si="32"/>
        <v>-</v>
      </c>
      <c r="Q50" s="100" t="str">
        <f t="shared" ca="1" si="33"/>
        <v>-</v>
      </c>
      <c r="S50" s="62" t="s">
        <v>53</v>
      </c>
      <c r="T50" s="83" t="str">
        <f t="shared" ca="1" si="91"/>
        <v>-</v>
      </c>
      <c r="U50" s="114" t="str">
        <f t="shared" ca="1" si="91"/>
        <v>-</v>
      </c>
      <c r="V50" s="84" t="str">
        <f t="shared" ca="1" si="91"/>
        <v>-</v>
      </c>
      <c r="W50" s="114" t="str">
        <f t="shared" ca="1" si="91"/>
        <v>-</v>
      </c>
      <c r="X50" s="84" t="str">
        <f t="shared" ca="1" si="91"/>
        <v>-</v>
      </c>
      <c r="Y50" s="114" t="str">
        <f t="shared" ca="1" si="91"/>
        <v>-</v>
      </c>
      <c r="Z50" s="84" t="str">
        <f t="shared" ca="1" si="91"/>
        <v>-</v>
      </c>
      <c r="AA50" s="114" t="str">
        <f t="shared" ca="1" si="91"/>
        <v>-</v>
      </c>
      <c r="AB50" s="84" t="str">
        <f t="shared" ca="1" si="91"/>
        <v>-</v>
      </c>
      <c r="AC50" s="114" t="str">
        <f t="shared" ca="1" si="91"/>
        <v>-</v>
      </c>
      <c r="AD50" s="84" t="str">
        <f t="shared" ca="1" si="92"/>
        <v>-</v>
      </c>
      <c r="AE50" s="114" t="str">
        <f t="shared" ca="1" si="92"/>
        <v>-</v>
      </c>
      <c r="AF50" s="84" t="str">
        <f t="shared" ca="1" si="92"/>
        <v>-</v>
      </c>
      <c r="AG50" s="114" t="str">
        <f t="shared" ca="1" si="92"/>
        <v>-</v>
      </c>
      <c r="AH50" s="84" t="str">
        <f t="shared" ca="1" si="92"/>
        <v>-</v>
      </c>
      <c r="AI50" s="114" t="str">
        <f t="shared" ca="1" si="92"/>
        <v>-</v>
      </c>
      <c r="AJ50" s="79" t="str">
        <f t="shared" ca="1" si="92"/>
        <v>-</v>
      </c>
      <c r="CS50" s="74">
        <f t="shared" ca="1" si="79"/>
        <v>0</v>
      </c>
      <c r="CT50" s="74" t="s">
        <v>3</v>
      </c>
      <c r="CU50" s="74" t="s">
        <v>3</v>
      </c>
      <c r="CV50" s="74" t="s">
        <v>3</v>
      </c>
      <c r="CW50" s="4" t="e">
        <f t="shared" ca="1" si="80"/>
        <v>#N/A</v>
      </c>
      <c r="CX50" s="42"/>
      <c r="CZ50" s="62" t="str">
        <f t="shared" ca="1" si="83"/>
        <v>-</v>
      </c>
      <c r="DA50" s="6" t="str">
        <f t="shared" ca="1" si="84"/>
        <v>-</v>
      </c>
      <c r="DB50" s="6" t="str">
        <f t="shared" ca="1" si="85"/>
        <v>-</v>
      </c>
      <c r="DC50" s="6" t="str">
        <f t="shared" ca="1" si="86"/>
        <v>-</v>
      </c>
      <c r="DD50" s="6" t="str">
        <f t="shared" ca="1" si="87"/>
        <v>-</v>
      </c>
      <c r="DE50" s="6" t="str">
        <f t="shared" ca="1" si="88"/>
        <v>-</v>
      </c>
      <c r="DF50" s="6" t="str">
        <f t="shared" ca="1" si="89"/>
        <v>-</v>
      </c>
      <c r="DG50" s="6" t="str">
        <f t="shared" ca="1" si="90"/>
        <v>-</v>
      </c>
      <c r="DH50" s="63" t="str">
        <f t="shared" ca="1" si="50"/>
        <v>-</v>
      </c>
      <c r="DI50" s="6"/>
      <c r="DJ50" s="6"/>
      <c r="DK50" s="6"/>
      <c r="DL50" s="63"/>
    </row>
    <row r="51" spans="10:116" x14ac:dyDescent="0.3">
      <c r="J51" s="98">
        <v>10</v>
      </c>
      <c r="K51" s="98">
        <v>4</v>
      </c>
      <c r="L51" s="99" t="str">
        <f t="shared" ca="1" si="28"/>
        <v>-</v>
      </c>
      <c r="M51" s="117" t="str">
        <f t="shared" ca="1" si="29"/>
        <v>-</v>
      </c>
      <c r="N51" s="98" t="str">
        <f t="shared" ca="1" si="30"/>
        <v>-</v>
      </c>
      <c r="O51" s="98" t="str">
        <f t="shared" ca="1" si="31"/>
        <v>-</v>
      </c>
      <c r="P51" s="98" t="str">
        <f t="shared" ca="1" si="32"/>
        <v>-</v>
      </c>
      <c r="Q51" s="100" t="str">
        <f t="shared" ca="1" si="33"/>
        <v>-</v>
      </c>
      <c r="S51" s="62" t="s">
        <v>53</v>
      </c>
      <c r="T51" s="83" t="str">
        <f t="shared" ca="1" si="91"/>
        <v>-</v>
      </c>
      <c r="U51" s="114" t="str">
        <f t="shared" ca="1" si="91"/>
        <v>-</v>
      </c>
      <c r="V51" s="84" t="str">
        <f t="shared" ca="1" si="91"/>
        <v>-</v>
      </c>
      <c r="W51" s="114" t="str">
        <f t="shared" ca="1" si="91"/>
        <v>-</v>
      </c>
      <c r="X51" s="84" t="str">
        <f t="shared" ca="1" si="91"/>
        <v>-</v>
      </c>
      <c r="Y51" s="114" t="str">
        <f t="shared" ca="1" si="91"/>
        <v>-</v>
      </c>
      <c r="Z51" s="84" t="str">
        <f t="shared" ca="1" si="91"/>
        <v>-</v>
      </c>
      <c r="AA51" s="114" t="str">
        <f t="shared" ca="1" si="91"/>
        <v>-</v>
      </c>
      <c r="AB51" s="84" t="str">
        <f t="shared" ca="1" si="91"/>
        <v>-</v>
      </c>
      <c r="AC51" s="114" t="str">
        <f t="shared" ca="1" si="91"/>
        <v>-</v>
      </c>
      <c r="AD51" s="84" t="str">
        <f t="shared" ca="1" si="92"/>
        <v>-</v>
      </c>
      <c r="AE51" s="114" t="str">
        <f t="shared" ca="1" si="92"/>
        <v>-</v>
      </c>
      <c r="AF51" s="84" t="str">
        <f t="shared" ca="1" si="92"/>
        <v>-</v>
      </c>
      <c r="AG51" s="114" t="str">
        <f t="shared" ca="1" si="92"/>
        <v>-</v>
      </c>
      <c r="AH51" s="84" t="str">
        <f t="shared" ca="1" si="92"/>
        <v>-</v>
      </c>
      <c r="AI51" s="114" t="str">
        <f t="shared" ca="1" si="92"/>
        <v>-</v>
      </c>
      <c r="AJ51" s="79" t="str">
        <f t="shared" ca="1" si="92"/>
        <v>-</v>
      </c>
      <c r="CS51" s="74">
        <f t="shared" ca="1" si="79"/>
        <v>0</v>
      </c>
      <c r="CT51" s="74" t="s">
        <v>3</v>
      </c>
      <c r="CU51" s="74" t="s">
        <v>3</v>
      </c>
      <c r="CV51" s="74" t="s">
        <v>3</v>
      </c>
      <c r="CW51" s="4" t="e">
        <f t="shared" ca="1" si="80"/>
        <v>#N/A</v>
      </c>
      <c r="CX51" s="42"/>
      <c r="CZ51" s="62" t="str">
        <f t="shared" ca="1" si="83"/>
        <v>-</v>
      </c>
      <c r="DA51" s="6" t="str">
        <f t="shared" ca="1" si="84"/>
        <v>-</v>
      </c>
      <c r="DB51" s="6" t="str">
        <f t="shared" ca="1" si="85"/>
        <v>-</v>
      </c>
      <c r="DC51" s="6" t="str">
        <f t="shared" ca="1" si="86"/>
        <v>-</v>
      </c>
      <c r="DD51" s="6" t="str">
        <f t="shared" ca="1" si="87"/>
        <v>-</v>
      </c>
      <c r="DE51" s="6" t="str">
        <f t="shared" ca="1" si="88"/>
        <v>-</v>
      </c>
      <c r="DF51" s="6" t="str">
        <f t="shared" ca="1" si="89"/>
        <v>-</v>
      </c>
      <c r="DG51" s="6" t="str">
        <f t="shared" ca="1" si="90"/>
        <v>-</v>
      </c>
      <c r="DH51" s="63" t="str">
        <f t="shared" ca="1" si="50"/>
        <v>-</v>
      </c>
      <c r="DI51" s="6"/>
      <c r="DJ51" s="6"/>
      <c r="DK51" s="6"/>
      <c r="DL51" s="63"/>
    </row>
    <row r="52" spans="10:116" x14ac:dyDescent="0.3">
      <c r="J52" s="98">
        <v>11</v>
      </c>
      <c r="K52" s="98">
        <v>1</v>
      </c>
      <c r="L52" s="99" t="str">
        <f t="shared" ca="1" si="28"/>
        <v>-</v>
      </c>
      <c r="M52" s="117" t="str">
        <f t="shared" ca="1" si="29"/>
        <v>-</v>
      </c>
      <c r="N52" s="98" t="str">
        <f t="shared" ca="1" si="30"/>
        <v>-</v>
      </c>
      <c r="O52" s="98" t="str">
        <f t="shared" ca="1" si="31"/>
        <v>-</v>
      </c>
      <c r="P52" s="98" t="str">
        <f t="shared" ca="1" si="32"/>
        <v>-</v>
      </c>
      <c r="Q52" s="100" t="str">
        <f t="shared" ca="1" si="33"/>
        <v>-</v>
      </c>
      <c r="S52" s="62" t="s">
        <v>53</v>
      </c>
      <c r="T52" s="83" t="str">
        <f t="shared" ca="1" si="91"/>
        <v>-</v>
      </c>
      <c r="U52" s="114" t="str">
        <f t="shared" ca="1" si="91"/>
        <v>-</v>
      </c>
      <c r="V52" s="84" t="str">
        <f t="shared" ca="1" si="91"/>
        <v>-</v>
      </c>
      <c r="W52" s="114" t="str">
        <f t="shared" ca="1" si="91"/>
        <v>-</v>
      </c>
      <c r="X52" s="84" t="str">
        <f t="shared" ca="1" si="91"/>
        <v>-</v>
      </c>
      <c r="Y52" s="114" t="str">
        <f t="shared" ca="1" si="91"/>
        <v>-</v>
      </c>
      <c r="Z52" s="84" t="str">
        <f t="shared" ca="1" si="91"/>
        <v>-</v>
      </c>
      <c r="AA52" s="114" t="str">
        <f t="shared" ca="1" si="91"/>
        <v>-</v>
      </c>
      <c r="AB52" s="84" t="str">
        <f t="shared" ca="1" si="91"/>
        <v>-</v>
      </c>
      <c r="AC52" s="114" t="str">
        <f t="shared" ca="1" si="91"/>
        <v>-</v>
      </c>
      <c r="AD52" s="84" t="str">
        <f t="shared" ca="1" si="92"/>
        <v>-</v>
      </c>
      <c r="AE52" s="114" t="str">
        <f t="shared" ca="1" si="92"/>
        <v>-</v>
      </c>
      <c r="AF52" s="84" t="str">
        <f t="shared" ca="1" si="92"/>
        <v>-</v>
      </c>
      <c r="AG52" s="114" t="str">
        <f t="shared" ca="1" si="92"/>
        <v>-</v>
      </c>
      <c r="AH52" s="84" t="str">
        <f t="shared" ca="1" si="92"/>
        <v>-</v>
      </c>
      <c r="AI52" s="114" t="str">
        <f t="shared" ca="1" si="92"/>
        <v>-</v>
      </c>
      <c r="AJ52" s="79" t="str">
        <f t="shared" ca="1" si="92"/>
        <v>-</v>
      </c>
      <c r="CS52" s="74">
        <f t="shared" ca="1" si="79"/>
        <v>0</v>
      </c>
      <c r="CT52" s="74" t="s">
        <v>3</v>
      </c>
      <c r="CU52" s="74" t="s">
        <v>3</v>
      </c>
      <c r="CV52" s="74" t="s">
        <v>3</v>
      </c>
      <c r="CW52" s="4" t="e">
        <f t="shared" ca="1" si="80"/>
        <v>#N/A</v>
      </c>
      <c r="CX52" s="42"/>
      <c r="CZ52" s="62" t="str">
        <f t="shared" ca="1" si="83"/>
        <v>-</v>
      </c>
      <c r="DA52" s="6" t="str">
        <f t="shared" ca="1" si="84"/>
        <v>-</v>
      </c>
      <c r="DB52" s="6" t="str">
        <f t="shared" ca="1" si="85"/>
        <v>-</v>
      </c>
      <c r="DC52" s="6" t="str">
        <f t="shared" ca="1" si="86"/>
        <v>-</v>
      </c>
      <c r="DD52" s="6" t="str">
        <f t="shared" ca="1" si="87"/>
        <v>-</v>
      </c>
      <c r="DE52" s="6" t="str">
        <f t="shared" ca="1" si="88"/>
        <v>-</v>
      </c>
      <c r="DF52" s="6" t="str">
        <f t="shared" ca="1" si="89"/>
        <v>-</v>
      </c>
      <c r="DG52" s="6" t="str">
        <f t="shared" ca="1" si="90"/>
        <v>-</v>
      </c>
      <c r="DH52" s="63" t="str">
        <f t="shared" ca="1" si="50"/>
        <v>-</v>
      </c>
      <c r="DI52" s="6"/>
      <c r="DJ52" s="6"/>
      <c r="DK52" s="6"/>
      <c r="DL52" s="63"/>
    </row>
    <row r="53" spans="10:116" x14ac:dyDescent="0.3">
      <c r="J53" s="98">
        <v>11</v>
      </c>
      <c r="K53" s="98">
        <v>2</v>
      </c>
      <c r="L53" s="99" t="str">
        <f t="shared" ca="1" si="28"/>
        <v>-</v>
      </c>
      <c r="M53" s="117" t="str">
        <f t="shared" ca="1" si="29"/>
        <v>-</v>
      </c>
      <c r="N53" s="98" t="str">
        <f t="shared" ca="1" si="30"/>
        <v>-</v>
      </c>
      <c r="O53" s="98" t="str">
        <f t="shared" ca="1" si="31"/>
        <v>-</v>
      </c>
      <c r="P53" s="98" t="str">
        <f t="shared" ca="1" si="32"/>
        <v>-</v>
      </c>
      <c r="Q53" s="100" t="str">
        <f t="shared" ca="1" si="33"/>
        <v>-</v>
      </c>
      <c r="S53" s="62" t="s">
        <v>53</v>
      </c>
      <c r="T53" s="83" t="str">
        <f t="shared" ca="1" si="91"/>
        <v>-</v>
      </c>
      <c r="U53" s="114" t="str">
        <f t="shared" ca="1" si="91"/>
        <v>-</v>
      </c>
      <c r="V53" s="84" t="str">
        <f t="shared" ca="1" si="91"/>
        <v>-</v>
      </c>
      <c r="W53" s="114" t="str">
        <f t="shared" ca="1" si="91"/>
        <v>-</v>
      </c>
      <c r="X53" s="84" t="str">
        <f t="shared" ca="1" si="91"/>
        <v>-</v>
      </c>
      <c r="Y53" s="114" t="str">
        <f t="shared" ca="1" si="91"/>
        <v>-</v>
      </c>
      <c r="Z53" s="84" t="str">
        <f t="shared" ca="1" si="91"/>
        <v>-</v>
      </c>
      <c r="AA53" s="114" t="str">
        <f t="shared" ca="1" si="91"/>
        <v>-</v>
      </c>
      <c r="AB53" s="84" t="str">
        <f t="shared" ca="1" si="91"/>
        <v>-</v>
      </c>
      <c r="AC53" s="114" t="str">
        <f t="shared" ca="1" si="91"/>
        <v>-</v>
      </c>
      <c r="AD53" s="84" t="str">
        <f t="shared" ca="1" si="92"/>
        <v>-</v>
      </c>
      <c r="AE53" s="114" t="str">
        <f t="shared" ca="1" si="92"/>
        <v>-</v>
      </c>
      <c r="AF53" s="84" t="str">
        <f t="shared" ca="1" si="92"/>
        <v>-</v>
      </c>
      <c r="AG53" s="114" t="str">
        <f t="shared" ca="1" si="92"/>
        <v>-</v>
      </c>
      <c r="AH53" s="84" t="str">
        <f t="shared" ca="1" si="92"/>
        <v>-</v>
      </c>
      <c r="AI53" s="114" t="str">
        <f t="shared" ca="1" si="92"/>
        <v>-</v>
      </c>
      <c r="AJ53" s="79" t="str">
        <f t="shared" ca="1" si="92"/>
        <v>-</v>
      </c>
      <c r="CS53" s="74">
        <f t="shared" ca="1" si="79"/>
        <v>0</v>
      </c>
      <c r="CT53" s="74" t="s">
        <v>3</v>
      </c>
      <c r="CU53" s="74" t="s">
        <v>3</v>
      </c>
      <c r="CV53" s="74" t="s">
        <v>3</v>
      </c>
      <c r="CW53" s="4" t="e">
        <f t="shared" ca="1" si="80"/>
        <v>#N/A</v>
      </c>
      <c r="CX53" s="42"/>
      <c r="CZ53" s="62" t="str">
        <f t="shared" ca="1" si="83"/>
        <v>-</v>
      </c>
      <c r="DA53" s="6" t="str">
        <f t="shared" ca="1" si="84"/>
        <v>-</v>
      </c>
      <c r="DB53" s="6" t="str">
        <f t="shared" ca="1" si="85"/>
        <v>-</v>
      </c>
      <c r="DC53" s="6" t="str">
        <f t="shared" ca="1" si="86"/>
        <v>-</v>
      </c>
      <c r="DD53" s="6" t="str">
        <f t="shared" ca="1" si="87"/>
        <v>-</v>
      </c>
      <c r="DE53" s="6" t="str">
        <f t="shared" ca="1" si="88"/>
        <v>-</v>
      </c>
      <c r="DF53" s="6" t="str">
        <f t="shared" ca="1" si="89"/>
        <v>-</v>
      </c>
      <c r="DG53" s="6" t="str">
        <f t="shared" ca="1" si="90"/>
        <v>-</v>
      </c>
      <c r="DH53" s="63" t="str">
        <f t="shared" ca="1" si="50"/>
        <v>-</v>
      </c>
      <c r="DI53" s="6"/>
      <c r="DJ53" s="6"/>
      <c r="DK53" s="6"/>
      <c r="DL53" s="63"/>
    </row>
    <row r="54" spans="10:116" x14ac:dyDescent="0.3">
      <c r="J54" s="98">
        <v>11</v>
      </c>
      <c r="K54" s="98">
        <v>3</v>
      </c>
      <c r="L54" s="99" t="str">
        <f t="shared" ca="1" si="28"/>
        <v>-</v>
      </c>
      <c r="M54" s="117" t="str">
        <f t="shared" ca="1" si="29"/>
        <v>-</v>
      </c>
      <c r="N54" s="98" t="str">
        <f t="shared" ca="1" si="30"/>
        <v>-</v>
      </c>
      <c r="O54" s="98" t="str">
        <f t="shared" ca="1" si="31"/>
        <v>-</v>
      </c>
      <c r="P54" s="98" t="str">
        <f t="shared" ca="1" si="32"/>
        <v>-</v>
      </c>
      <c r="Q54" s="100" t="str">
        <f t="shared" ca="1" si="33"/>
        <v>-</v>
      </c>
      <c r="S54" s="62" t="s">
        <v>53</v>
      </c>
      <c r="T54" s="83" t="str">
        <f t="shared" ca="1" si="91"/>
        <v>-</v>
      </c>
      <c r="U54" s="114" t="str">
        <f t="shared" ca="1" si="91"/>
        <v>-</v>
      </c>
      <c r="V54" s="84" t="str">
        <f t="shared" ca="1" si="91"/>
        <v>-</v>
      </c>
      <c r="W54" s="114" t="str">
        <f t="shared" ca="1" si="91"/>
        <v>-</v>
      </c>
      <c r="X54" s="84" t="str">
        <f t="shared" ca="1" si="91"/>
        <v>-</v>
      </c>
      <c r="Y54" s="114" t="str">
        <f t="shared" ca="1" si="91"/>
        <v>-</v>
      </c>
      <c r="Z54" s="84" t="str">
        <f t="shared" ca="1" si="91"/>
        <v>-</v>
      </c>
      <c r="AA54" s="114" t="str">
        <f t="shared" ca="1" si="91"/>
        <v>-</v>
      </c>
      <c r="AB54" s="84" t="str">
        <f t="shared" ca="1" si="91"/>
        <v>-</v>
      </c>
      <c r="AC54" s="114" t="str">
        <f t="shared" ca="1" si="91"/>
        <v>-</v>
      </c>
      <c r="AD54" s="84" t="str">
        <f t="shared" ca="1" si="92"/>
        <v>-</v>
      </c>
      <c r="AE54" s="114" t="str">
        <f t="shared" ca="1" si="92"/>
        <v>-</v>
      </c>
      <c r="AF54" s="84" t="str">
        <f t="shared" ca="1" si="92"/>
        <v>-</v>
      </c>
      <c r="AG54" s="114" t="str">
        <f t="shared" ca="1" si="92"/>
        <v>-</v>
      </c>
      <c r="AH54" s="84" t="str">
        <f t="shared" ca="1" si="92"/>
        <v>-</v>
      </c>
      <c r="AI54" s="114" t="str">
        <f t="shared" ca="1" si="92"/>
        <v>-</v>
      </c>
      <c r="AJ54" s="79" t="str">
        <f t="shared" ca="1" si="92"/>
        <v>-</v>
      </c>
      <c r="CS54" s="74">
        <f t="shared" ca="1" si="79"/>
        <v>0</v>
      </c>
      <c r="CT54" s="74" t="s">
        <v>3</v>
      </c>
      <c r="CU54" s="74" t="s">
        <v>3</v>
      </c>
      <c r="CV54" s="74" t="s">
        <v>3</v>
      </c>
      <c r="CW54" s="4" t="e">
        <f t="shared" ca="1" si="80"/>
        <v>#N/A</v>
      </c>
      <c r="CX54" s="42"/>
      <c r="CZ54" s="62" t="str">
        <f t="shared" ca="1" si="83"/>
        <v>-</v>
      </c>
      <c r="DA54" s="6" t="str">
        <f t="shared" ca="1" si="84"/>
        <v>-</v>
      </c>
      <c r="DB54" s="6" t="str">
        <f t="shared" ca="1" si="85"/>
        <v>-</v>
      </c>
      <c r="DC54" s="6" t="str">
        <f t="shared" ca="1" si="86"/>
        <v>-</v>
      </c>
      <c r="DD54" s="6" t="str">
        <f t="shared" ca="1" si="87"/>
        <v>-</v>
      </c>
      <c r="DE54" s="6" t="str">
        <f t="shared" ca="1" si="88"/>
        <v>-</v>
      </c>
      <c r="DF54" s="6" t="str">
        <f t="shared" ca="1" si="89"/>
        <v>-</v>
      </c>
      <c r="DG54" s="6" t="str">
        <f t="shared" ca="1" si="90"/>
        <v>-</v>
      </c>
      <c r="DH54" s="63" t="str">
        <f t="shared" ca="1" si="50"/>
        <v>-</v>
      </c>
      <c r="DI54" s="6"/>
      <c r="DJ54" s="6"/>
      <c r="DK54" s="6"/>
      <c r="DL54" s="63"/>
    </row>
    <row r="55" spans="10:116" x14ac:dyDescent="0.3">
      <c r="J55" s="98">
        <v>11</v>
      </c>
      <c r="K55" s="98">
        <v>4</v>
      </c>
      <c r="L55" s="99" t="str">
        <f t="shared" ca="1" si="28"/>
        <v>-</v>
      </c>
      <c r="M55" s="117" t="str">
        <f t="shared" ca="1" si="29"/>
        <v>-</v>
      </c>
      <c r="N55" s="98" t="str">
        <f t="shared" ca="1" si="30"/>
        <v>-</v>
      </c>
      <c r="O55" s="98" t="str">
        <f t="shared" ca="1" si="31"/>
        <v>-</v>
      </c>
      <c r="P55" s="98" t="str">
        <f t="shared" ca="1" si="32"/>
        <v>-</v>
      </c>
      <c r="Q55" s="100" t="str">
        <f t="shared" ca="1" si="33"/>
        <v>-</v>
      </c>
      <c r="S55" s="62" t="s">
        <v>53</v>
      </c>
      <c r="T55" s="83" t="str">
        <f t="shared" ca="1" si="91"/>
        <v>-</v>
      </c>
      <c r="U55" s="114" t="str">
        <f t="shared" ca="1" si="91"/>
        <v>-</v>
      </c>
      <c r="V55" s="84" t="str">
        <f t="shared" ca="1" si="91"/>
        <v>-</v>
      </c>
      <c r="W55" s="114" t="str">
        <f t="shared" ca="1" si="91"/>
        <v>-</v>
      </c>
      <c r="X55" s="84" t="str">
        <f t="shared" ca="1" si="91"/>
        <v>-</v>
      </c>
      <c r="Y55" s="114" t="str">
        <f t="shared" ca="1" si="91"/>
        <v>-</v>
      </c>
      <c r="Z55" s="84" t="str">
        <f t="shared" ca="1" si="91"/>
        <v>-</v>
      </c>
      <c r="AA55" s="114" t="str">
        <f t="shared" ca="1" si="91"/>
        <v>-</v>
      </c>
      <c r="AB55" s="84" t="str">
        <f t="shared" ca="1" si="91"/>
        <v>-</v>
      </c>
      <c r="AC55" s="114" t="str">
        <f t="shared" ca="1" si="91"/>
        <v>-</v>
      </c>
      <c r="AD55" s="84" t="str">
        <f t="shared" ca="1" si="92"/>
        <v>-</v>
      </c>
      <c r="AE55" s="114" t="str">
        <f t="shared" ca="1" si="92"/>
        <v>-</v>
      </c>
      <c r="AF55" s="84" t="str">
        <f t="shared" ca="1" si="92"/>
        <v>-</v>
      </c>
      <c r="AG55" s="114" t="str">
        <f t="shared" ca="1" si="92"/>
        <v>-</v>
      </c>
      <c r="AH55" s="84" t="str">
        <f t="shared" ca="1" si="92"/>
        <v>-</v>
      </c>
      <c r="AI55" s="114" t="str">
        <f t="shared" ca="1" si="92"/>
        <v>-</v>
      </c>
      <c r="AJ55" s="79" t="str">
        <f t="shared" ca="1" si="92"/>
        <v>-</v>
      </c>
      <c r="CS55" s="74">
        <f t="shared" ca="1" si="79"/>
        <v>0</v>
      </c>
      <c r="CT55" s="74" t="s">
        <v>3</v>
      </c>
      <c r="CU55" s="74" t="s">
        <v>3</v>
      </c>
      <c r="CV55" s="74" t="s">
        <v>3</v>
      </c>
      <c r="CW55" s="4" t="e">
        <f t="shared" ca="1" si="80"/>
        <v>#N/A</v>
      </c>
      <c r="CX55" s="42"/>
      <c r="CZ55" s="62" t="str">
        <f t="shared" ca="1" si="83"/>
        <v>-</v>
      </c>
      <c r="DA55" s="6" t="str">
        <f t="shared" ca="1" si="84"/>
        <v>-</v>
      </c>
      <c r="DB55" s="6" t="str">
        <f t="shared" ca="1" si="85"/>
        <v>-</v>
      </c>
      <c r="DC55" s="6" t="str">
        <f t="shared" ca="1" si="86"/>
        <v>-</v>
      </c>
      <c r="DD55" s="6" t="str">
        <f t="shared" ca="1" si="87"/>
        <v>-</v>
      </c>
      <c r="DE55" s="6" t="str">
        <f t="shared" ca="1" si="88"/>
        <v>-</v>
      </c>
      <c r="DF55" s="6" t="str">
        <f t="shared" ca="1" si="89"/>
        <v>-</v>
      </c>
      <c r="DG55" s="6" t="str">
        <f t="shared" ca="1" si="90"/>
        <v>-</v>
      </c>
      <c r="DH55" s="63" t="str">
        <f t="shared" ca="1" si="50"/>
        <v>-</v>
      </c>
      <c r="DI55" s="6"/>
      <c r="DJ55" s="6"/>
      <c r="DK55" s="6"/>
      <c r="DL55" s="63"/>
    </row>
    <row r="56" spans="10:116" x14ac:dyDescent="0.3">
      <c r="J56" s="98">
        <v>12</v>
      </c>
      <c r="K56" s="98">
        <v>1</v>
      </c>
      <c r="L56" s="99" t="str">
        <f t="shared" ca="1" si="28"/>
        <v>-</v>
      </c>
      <c r="M56" s="117" t="str">
        <f t="shared" ca="1" si="29"/>
        <v>-</v>
      </c>
      <c r="N56" s="98" t="str">
        <f t="shared" ca="1" si="30"/>
        <v>-</v>
      </c>
      <c r="O56" s="98" t="str">
        <f t="shared" ca="1" si="31"/>
        <v>-</v>
      </c>
      <c r="P56" s="98" t="str">
        <f t="shared" ca="1" si="32"/>
        <v>-</v>
      </c>
      <c r="Q56" s="100" t="str">
        <f t="shared" ca="1" si="33"/>
        <v>-</v>
      </c>
      <c r="S56" s="62" t="s">
        <v>53</v>
      </c>
      <c r="T56" s="83" t="str">
        <f t="shared" ca="1" si="91"/>
        <v>-</v>
      </c>
      <c r="U56" s="114" t="str">
        <f t="shared" ca="1" si="91"/>
        <v>-</v>
      </c>
      <c r="V56" s="84" t="str">
        <f t="shared" ca="1" si="91"/>
        <v>-</v>
      </c>
      <c r="W56" s="114" t="str">
        <f t="shared" ca="1" si="91"/>
        <v>-</v>
      </c>
      <c r="X56" s="84" t="str">
        <f t="shared" ca="1" si="91"/>
        <v>-</v>
      </c>
      <c r="Y56" s="114" t="str">
        <f t="shared" ca="1" si="91"/>
        <v>-</v>
      </c>
      <c r="Z56" s="84" t="str">
        <f t="shared" ca="1" si="91"/>
        <v>-</v>
      </c>
      <c r="AA56" s="114" t="str">
        <f t="shared" ca="1" si="91"/>
        <v>-</v>
      </c>
      <c r="AB56" s="84" t="str">
        <f t="shared" ca="1" si="91"/>
        <v>-</v>
      </c>
      <c r="AC56" s="114" t="str">
        <f t="shared" ca="1" si="91"/>
        <v>-</v>
      </c>
      <c r="AD56" s="84" t="str">
        <f t="shared" ca="1" si="92"/>
        <v>-</v>
      </c>
      <c r="AE56" s="114" t="str">
        <f t="shared" ca="1" si="92"/>
        <v>-</v>
      </c>
      <c r="AF56" s="84" t="str">
        <f t="shared" ca="1" si="92"/>
        <v>-</v>
      </c>
      <c r="AG56" s="114" t="str">
        <f t="shared" ca="1" si="92"/>
        <v>-</v>
      </c>
      <c r="AH56" s="84" t="str">
        <f t="shared" ca="1" si="92"/>
        <v>-</v>
      </c>
      <c r="AI56" s="114" t="str">
        <f t="shared" ca="1" si="92"/>
        <v>-</v>
      </c>
      <c r="AJ56" s="79" t="str">
        <f t="shared" ca="1" si="92"/>
        <v>-</v>
      </c>
      <c r="CS56" s="74">
        <f t="shared" ca="1" si="79"/>
        <v>0</v>
      </c>
      <c r="CT56" s="74" t="s">
        <v>3</v>
      </c>
      <c r="CU56" s="74" t="s">
        <v>3</v>
      </c>
      <c r="CV56" s="74" t="s">
        <v>3</v>
      </c>
      <c r="CW56" s="4" t="e">
        <f t="shared" ca="1" si="80"/>
        <v>#N/A</v>
      </c>
      <c r="CX56" s="42"/>
      <c r="CZ56" s="62" t="str">
        <f t="shared" ca="1" si="83"/>
        <v>-</v>
      </c>
      <c r="DA56" s="6" t="str">
        <f t="shared" ca="1" si="84"/>
        <v>-</v>
      </c>
      <c r="DB56" s="6" t="str">
        <f t="shared" ca="1" si="85"/>
        <v>-</v>
      </c>
      <c r="DC56" s="6" t="str">
        <f t="shared" ca="1" si="86"/>
        <v>-</v>
      </c>
      <c r="DD56" s="6" t="str">
        <f t="shared" ca="1" si="87"/>
        <v>-</v>
      </c>
      <c r="DE56" s="6" t="str">
        <f t="shared" ca="1" si="88"/>
        <v>-</v>
      </c>
      <c r="DF56" s="6" t="str">
        <f t="shared" ca="1" si="89"/>
        <v>-</v>
      </c>
      <c r="DG56" s="6" t="str">
        <f t="shared" ca="1" si="90"/>
        <v>-</v>
      </c>
      <c r="DH56" s="63" t="str">
        <f t="shared" ca="1" si="50"/>
        <v>-</v>
      </c>
      <c r="DI56" s="6"/>
      <c r="DJ56" s="6"/>
      <c r="DK56" s="6"/>
      <c r="DL56" s="63"/>
    </row>
    <row r="57" spans="10:116" x14ac:dyDescent="0.3">
      <c r="J57" s="98">
        <v>12</v>
      </c>
      <c r="K57" s="98">
        <v>2</v>
      </c>
      <c r="L57" s="99" t="str">
        <f t="shared" ca="1" si="28"/>
        <v>-</v>
      </c>
      <c r="M57" s="117" t="str">
        <f t="shared" ca="1" si="29"/>
        <v>-</v>
      </c>
      <c r="N57" s="98" t="str">
        <f t="shared" ca="1" si="30"/>
        <v>-</v>
      </c>
      <c r="O57" s="98" t="str">
        <f t="shared" ca="1" si="31"/>
        <v>-</v>
      </c>
      <c r="P57" s="98" t="str">
        <f t="shared" ca="1" si="32"/>
        <v>-</v>
      </c>
      <c r="Q57" s="100" t="str">
        <f t="shared" ca="1" si="33"/>
        <v>-</v>
      </c>
      <c r="S57" s="62" t="s">
        <v>53</v>
      </c>
      <c r="T57" s="83" t="str">
        <f t="shared" ca="1" si="91"/>
        <v>-</v>
      </c>
      <c r="U57" s="114" t="str">
        <f t="shared" ca="1" si="91"/>
        <v>-</v>
      </c>
      <c r="V57" s="84" t="str">
        <f t="shared" ca="1" si="91"/>
        <v>-</v>
      </c>
      <c r="W57" s="114" t="str">
        <f t="shared" ca="1" si="91"/>
        <v>-</v>
      </c>
      <c r="X57" s="84" t="str">
        <f t="shared" ca="1" si="91"/>
        <v>-</v>
      </c>
      <c r="Y57" s="114" t="str">
        <f t="shared" ca="1" si="91"/>
        <v>-</v>
      </c>
      <c r="Z57" s="84" t="str">
        <f t="shared" ca="1" si="91"/>
        <v>-</v>
      </c>
      <c r="AA57" s="114" t="str">
        <f t="shared" ca="1" si="91"/>
        <v>-</v>
      </c>
      <c r="AB57" s="84" t="str">
        <f t="shared" ca="1" si="91"/>
        <v>-</v>
      </c>
      <c r="AC57" s="114" t="str">
        <f t="shared" ca="1" si="91"/>
        <v>-</v>
      </c>
      <c r="AD57" s="84" t="str">
        <f t="shared" ca="1" si="92"/>
        <v>-</v>
      </c>
      <c r="AE57" s="114" t="str">
        <f t="shared" ca="1" si="92"/>
        <v>-</v>
      </c>
      <c r="AF57" s="84" t="str">
        <f t="shared" ca="1" si="92"/>
        <v>-</v>
      </c>
      <c r="AG57" s="114" t="str">
        <f t="shared" ca="1" si="92"/>
        <v>-</v>
      </c>
      <c r="AH57" s="84" t="str">
        <f t="shared" ca="1" si="92"/>
        <v>-</v>
      </c>
      <c r="AI57" s="114" t="str">
        <f t="shared" ca="1" si="92"/>
        <v>-</v>
      </c>
      <c r="AJ57" s="79" t="str">
        <f t="shared" ca="1" si="92"/>
        <v>-</v>
      </c>
      <c r="CS57" s="74">
        <f t="shared" ca="1" si="79"/>
        <v>0</v>
      </c>
      <c r="CT57" s="74" t="s">
        <v>3</v>
      </c>
      <c r="CU57" s="74" t="s">
        <v>3</v>
      </c>
      <c r="CV57" s="74" t="s">
        <v>3</v>
      </c>
      <c r="CW57" s="4" t="e">
        <f t="shared" ca="1" si="80"/>
        <v>#N/A</v>
      </c>
      <c r="CX57" s="42"/>
      <c r="CZ57" s="62" t="str">
        <f t="shared" ca="1" si="83"/>
        <v>-</v>
      </c>
      <c r="DA57" s="6" t="str">
        <f t="shared" ca="1" si="84"/>
        <v>-</v>
      </c>
      <c r="DB57" s="6" t="str">
        <f t="shared" ca="1" si="85"/>
        <v>-</v>
      </c>
      <c r="DC57" s="6" t="str">
        <f t="shared" ca="1" si="86"/>
        <v>-</v>
      </c>
      <c r="DD57" s="6" t="str">
        <f t="shared" ca="1" si="87"/>
        <v>-</v>
      </c>
      <c r="DE57" s="6" t="str">
        <f t="shared" ca="1" si="88"/>
        <v>-</v>
      </c>
      <c r="DF57" s="6" t="str">
        <f t="shared" ca="1" si="89"/>
        <v>-</v>
      </c>
      <c r="DG57" s="6" t="str">
        <f t="shared" ca="1" si="90"/>
        <v>-</v>
      </c>
      <c r="DH57" s="63" t="str">
        <f t="shared" ca="1" si="50"/>
        <v>-</v>
      </c>
      <c r="DI57" s="6"/>
      <c r="DJ57" s="6"/>
      <c r="DK57" s="6"/>
      <c r="DL57" s="63"/>
    </row>
    <row r="58" spans="10:116" x14ac:dyDescent="0.3">
      <c r="J58" s="98">
        <v>12</v>
      </c>
      <c r="K58" s="98">
        <v>3</v>
      </c>
      <c r="L58" s="99" t="str">
        <f t="shared" ca="1" si="28"/>
        <v>-</v>
      </c>
      <c r="M58" s="117" t="str">
        <f t="shared" ca="1" si="29"/>
        <v>-</v>
      </c>
      <c r="N58" s="98" t="str">
        <f t="shared" ca="1" si="30"/>
        <v>-</v>
      </c>
      <c r="O58" s="98" t="str">
        <f t="shared" ca="1" si="31"/>
        <v>-</v>
      </c>
      <c r="P58" s="98" t="str">
        <f t="shared" ca="1" si="32"/>
        <v>-</v>
      </c>
      <c r="Q58" s="100" t="str">
        <f t="shared" ca="1" si="33"/>
        <v>-</v>
      </c>
      <c r="S58" s="62" t="s">
        <v>53</v>
      </c>
      <c r="T58" s="83" t="str">
        <f t="shared" ref="T58:AC67" ca="1" si="93">IF($L58=T$3, $Q58, "-")</f>
        <v>-</v>
      </c>
      <c r="U58" s="114" t="str">
        <f t="shared" ca="1" si="93"/>
        <v>-</v>
      </c>
      <c r="V58" s="84" t="str">
        <f t="shared" ca="1" si="93"/>
        <v>-</v>
      </c>
      <c r="W58" s="114" t="str">
        <f t="shared" ca="1" si="93"/>
        <v>-</v>
      </c>
      <c r="X58" s="84" t="str">
        <f t="shared" ca="1" si="93"/>
        <v>-</v>
      </c>
      <c r="Y58" s="114" t="str">
        <f t="shared" ca="1" si="93"/>
        <v>-</v>
      </c>
      <c r="Z58" s="84" t="str">
        <f t="shared" ca="1" si="93"/>
        <v>-</v>
      </c>
      <c r="AA58" s="114" t="str">
        <f t="shared" ca="1" si="93"/>
        <v>-</v>
      </c>
      <c r="AB58" s="84" t="str">
        <f t="shared" ca="1" si="93"/>
        <v>-</v>
      </c>
      <c r="AC58" s="114" t="str">
        <f t="shared" ca="1" si="93"/>
        <v>-</v>
      </c>
      <c r="AD58" s="84" t="str">
        <f t="shared" ref="AD58:AJ67" ca="1" si="94">IF($L58=AD$3, $Q58, "-")</f>
        <v>-</v>
      </c>
      <c r="AE58" s="114" t="str">
        <f t="shared" ca="1" si="94"/>
        <v>-</v>
      </c>
      <c r="AF58" s="84" t="str">
        <f t="shared" ca="1" si="94"/>
        <v>-</v>
      </c>
      <c r="AG58" s="114" t="str">
        <f t="shared" ca="1" si="94"/>
        <v>-</v>
      </c>
      <c r="AH58" s="84" t="str">
        <f t="shared" ca="1" si="94"/>
        <v>-</v>
      </c>
      <c r="AI58" s="114" t="str">
        <f t="shared" ca="1" si="94"/>
        <v>-</v>
      </c>
      <c r="AJ58" s="79" t="str">
        <f t="shared" ca="1" si="94"/>
        <v>-</v>
      </c>
      <c r="CS58" s="74">
        <f t="shared" ca="1" si="79"/>
        <v>0</v>
      </c>
      <c r="CT58" s="74" t="s">
        <v>3</v>
      </c>
      <c r="CU58" s="74" t="s">
        <v>3</v>
      </c>
      <c r="CV58" s="74" t="s">
        <v>3</v>
      </c>
      <c r="CW58" s="4" t="e">
        <f t="shared" ca="1" si="80"/>
        <v>#N/A</v>
      </c>
      <c r="CX58" s="42"/>
      <c r="CZ58" s="62" t="str">
        <f t="shared" ca="1" si="83"/>
        <v>-</v>
      </c>
      <c r="DA58" s="6" t="str">
        <f t="shared" ca="1" si="84"/>
        <v>-</v>
      </c>
      <c r="DB58" s="6" t="str">
        <f t="shared" ca="1" si="85"/>
        <v>-</v>
      </c>
      <c r="DC58" s="6" t="str">
        <f t="shared" ca="1" si="86"/>
        <v>-</v>
      </c>
      <c r="DD58" s="6" t="str">
        <f t="shared" ca="1" si="87"/>
        <v>-</v>
      </c>
      <c r="DE58" s="6" t="str">
        <f t="shared" ca="1" si="88"/>
        <v>-</v>
      </c>
      <c r="DF58" s="6" t="str">
        <f t="shared" ca="1" si="89"/>
        <v>-</v>
      </c>
      <c r="DG58" s="6" t="str">
        <f t="shared" ca="1" si="90"/>
        <v>-</v>
      </c>
      <c r="DH58" s="63" t="str">
        <f t="shared" ca="1" si="50"/>
        <v>-</v>
      </c>
      <c r="DI58" s="6"/>
      <c r="DJ58" s="6"/>
      <c r="DK58" s="6"/>
      <c r="DL58" s="63"/>
    </row>
    <row r="59" spans="10:116" x14ac:dyDescent="0.3">
      <c r="J59" s="98">
        <v>12</v>
      </c>
      <c r="K59" s="98">
        <v>4</v>
      </c>
      <c r="L59" s="99" t="str">
        <f t="shared" ca="1" si="28"/>
        <v>-</v>
      </c>
      <c r="M59" s="117" t="str">
        <f t="shared" ca="1" si="29"/>
        <v>-</v>
      </c>
      <c r="N59" s="98" t="str">
        <f t="shared" ca="1" si="30"/>
        <v>-</v>
      </c>
      <c r="O59" s="98" t="str">
        <f t="shared" ca="1" si="31"/>
        <v>-</v>
      </c>
      <c r="P59" s="98" t="str">
        <f t="shared" ca="1" si="32"/>
        <v>-</v>
      </c>
      <c r="Q59" s="100" t="str">
        <f t="shared" ca="1" si="33"/>
        <v>-</v>
      </c>
      <c r="S59" s="62" t="s">
        <v>53</v>
      </c>
      <c r="T59" s="83" t="str">
        <f t="shared" ca="1" si="93"/>
        <v>-</v>
      </c>
      <c r="U59" s="114" t="str">
        <f t="shared" ca="1" si="93"/>
        <v>-</v>
      </c>
      <c r="V59" s="84" t="str">
        <f t="shared" ca="1" si="93"/>
        <v>-</v>
      </c>
      <c r="W59" s="114" t="str">
        <f t="shared" ca="1" si="93"/>
        <v>-</v>
      </c>
      <c r="X59" s="84" t="str">
        <f t="shared" ca="1" si="93"/>
        <v>-</v>
      </c>
      <c r="Y59" s="114" t="str">
        <f t="shared" ca="1" si="93"/>
        <v>-</v>
      </c>
      <c r="Z59" s="84" t="str">
        <f t="shared" ca="1" si="93"/>
        <v>-</v>
      </c>
      <c r="AA59" s="114" t="str">
        <f t="shared" ca="1" si="93"/>
        <v>-</v>
      </c>
      <c r="AB59" s="84" t="str">
        <f t="shared" ca="1" si="93"/>
        <v>-</v>
      </c>
      <c r="AC59" s="114" t="str">
        <f t="shared" ca="1" si="93"/>
        <v>-</v>
      </c>
      <c r="AD59" s="84" t="str">
        <f t="shared" ca="1" si="94"/>
        <v>-</v>
      </c>
      <c r="AE59" s="114" t="str">
        <f t="shared" ca="1" si="94"/>
        <v>-</v>
      </c>
      <c r="AF59" s="84" t="str">
        <f t="shared" ca="1" si="94"/>
        <v>-</v>
      </c>
      <c r="AG59" s="114" t="str">
        <f t="shared" ca="1" si="94"/>
        <v>-</v>
      </c>
      <c r="AH59" s="84" t="str">
        <f t="shared" ca="1" si="94"/>
        <v>-</v>
      </c>
      <c r="AI59" s="114" t="str">
        <f t="shared" ca="1" si="94"/>
        <v>-</v>
      </c>
      <c r="AJ59" s="79" t="str">
        <f t="shared" ca="1" si="94"/>
        <v>-</v>
      </c>
      <c r="CS59" s="74">
        <f t="shared" ca="1" si="79"/>
        <v>0</v>
      </c>
      <c r="CT59" s="74" t="s">
        <v>3</v>
      </c>
      <c r="CU59" s="74" t="s">
        <v>3</v>
      </c>
      <c r="CV59" s="74" t="s">
        <v>3</v>
      </c>
      <c r="CW59" s="4" t="e">
        <f t="shared" ca="1" si="80"/>
        <v>#N/A</v>
      </c>
      <c r="CX59" s="42"/>
      <c r="CZ59" s="62" t="str">
        <f t="shared" ca="1" si="83"/>
        <v>-</v>
      </c>
      <c r="DA59" s="6" t="str">
        <f t="shared" ca="1" si="84"/>
        <v>-</v>
      </c>
      <c r="DB59" s="6" t="str">
        <f t="shared" ca="1" si="85"/>
        <v>-</v>
      </c>
      <c r="DC59" s="6" t="str">
        <f t="shared" ca="1" si="86"/>
        <v>-</v>
      </c>
      <c r="DD59" s="6" t="str">
        <f t="shared" ca="1" si="87"/>
        <v>-</v>
      </c>
      <c r="DE59" s="6" t="str">
        <f t="shared" ca="1" si="88"/>
        <v>-</v>
      </c>
      <c r="DF59" s="6" t="str">
        <f t="shared" ca="1" si="89"/>
        <v>-</v>
      </c>
      <c r="DG59" s="6" t="str">
        <f t="shared" ca="1" si="90"/>
        <v>-</v>
      </c>
      <c r="DH59" s="63" t="str">
        <f t="shared" ca="1" si="50"/>
        <v>-</v>
      </c>
      <c r="DI59" s="6"/>
      <c r="DJ59" s="6"/>
      <c r="DK59" s="6"/>
      <c r="DL59" s="63"/>
    </row>
    <row r="60" spans="10:116" x14ac:dyDescent="0.3">
      <c r="J60" s="98">
        <v>13</v>
      </c>
      <c r="K60" s="98">
        <v>1</v>
      </c>
      <c r="L60" s="99" t="str">
        <f t="shared" ca="1" si="28"/>
        <v>-</v>
      </c>
      <c r="M60" s="117" t="str">
        <f t="shared" ca="1" si="29"/>
        <v>-</v>
      </c>
      <c r="N60" s="98" t="str">
        <f t="shared" ca="1" si="30"/>
        <v>-</v>
      </c>
      <c r="O60" s="98" t="str">
        <f t="shared" ca="1" si="31"/>
        <v>-</v>
      </c>
      <c r="P60" s="98" t="str">
        <f t="shared" ca="1" si="32"/>
        <v>-</v>
      </c>
      <c r="Q60" s="100" t="str">
        <f t="shared" ca="1" si="33"/>
        <v>-</v>
      </c>
      <c r="S60" s="62" t="s">
        <v>53</v>
      </c>
      <c r="T60" s="83" t="str">
        <f t="shared" ca="1" si="93"/>
        <v>-</v>
      </c>
      <c r="U60" s="114" t="str">
        <f t="shared" ca="1" si="93"/>
        <v>-</v>
      </c>
      <c r="V60" s="84" t="str">
        <f t="shared" ca="1" si="93"/>
        <v>-</v>
      </c>
      <c r="W60" s="114" t="str">
        <f t="shared" ca="1" si="93"/>
        <v>-</v>
      </c>
      <c r="X60" s="84" t="str">
        <f t="shared" ca="1" si="93"/>
        <v>-</v>
      </c>
      <c r="Y60" s="114" t="str">
        <f t="shared" ca="1" si="93"/>
        <v>-</v>
      </c>
      <c r="Z60" s="84" t="str">
        <f t="shared" ca="1" si="93"/>
        <v>-</v>
      </c>
      <c r="AA60" s="114" t="str">
        <f t="shared" ca="1" si="93"/>
        <v>-</v>
      </c>
      <c r="AB60" s="84" t="str">
        <f t="shared" ca="1" si="93"/>
        <v>-</v>
      </c>
      <c r="AC60" s="114" t="str">
        <f t="shared" ca="1" si="93"/>
        <v>-</v>
      </c>
      <c r="AD60" s="84" t="str">
        <f t="shared" ca="1" si="94"/>
        <v>-</v>
      </c>
      <c r="AE60" s="114" t="str">
        <f t="shared" ca="1" si="94"/>
        <v>-</v>
      </c>
      <c r="AF60" s="84" t="str">
        <f t="shared" ca="1" si="94"/>
        <v>-</v>
      </c>
      <c r="AG60" s="114" t="str">
        <f t="shared" ca="1" si="94"/>
        <v>-</v>
      </c>
      <c r="AH60" s="84" t="str">
        <f t="shared" ca="1" si="94"/>
        <v>-</v>
      </c>
      <c r="AI60" s="114" t="str">
        <f t="shared" ca="1" si="94"/>
        <v>-</v>
      </c>
      <c r="AJ60" s="79" t="str">
        <f t="shared" ca="1" si="94"/>
        <v>-</v>
      </c>
      <c r="CS60" s="74">
        <f t="shared" ca="1" si="79"/>
        <v>0</v>
      </c>
      <c r="CT60" s="74" t="s">
        <v>3</v>
      </c>
      <c r="CU60" s="74" t="s">
        <v>3</v>
      </c>
      <c r="CV60" s="74" t="s">
        <v>3</v>
      </c>
      <c r="CW60" s="4" t="e">
        <f t="shared" ca="1" si="80"/>
        <v>#N/A</v>
      </c>
      <c r="CX60" s="42"/>
      <c r="CZ60" s="62" t="str">
        <f t="shared" ca="1" si="83"/>
        <v>-</v>
      </c>
      <c r="DA60" s="6" t="str">
        <f t="shared" ca="1" si="84"/>
        <v>-</v>
      </c>
      <c r="DB60" s="6" t="str">
        <f t="shared" ca="1" si="85"/>
        <v>-</v>
      </c>
      <c r="DC60" s="6" t="str">
        <f t="shared" ca="1" si="86"/>
        <v>-</v>
      </c>
      <c r="DD60" s="6" t="str">
        <f t="shared" ca="1" si="87"/>
        <v>-</v>
      </c>
      <c r="DE60" s="6" t="str">
        <f t="shared" ca="1" si="88"/>
        <v>-</v>
      </c>
      <c r="DF60" s="6" t="str">
        <f t="shared" ca="1" si="89"/>
        <v>-</v>
      </c>
      <c r="DG60" s="6" t="str">
        <f t="shared" ca="1" si="90"/>
        <v>-</v>
      </c>
      <c r="DH60" s="63" t="str">
        <f t="shared" ca="1" si="50"/>
        <v>-</v>
      </c>
      <c r="DI60" s="6"/>
      <c r="DJ60" s="6"/>
      <c r="DK60" s="6"/>
      <c r="DL60" s="63"/>
    </row>
    <row r="61" spans="10:116" x14ac:dyDescent="0.3">
      <c r="J61" s="98">
        <v>13</v>
      </c>
      <c r="K61" s="98">
        <v>2</v>
      </c>
      <c r="L61" s="99" t="str">
        <f t="shared" ca="1" si="28"/>
        <v>-</v>
      </c>
      <c r="M61" s="117" t="str">
        <f t="shared" ca="1" si="29"/>
        <v>-</v>
      </c>
      <c r="N61" s="98" t="str">
        <f t="shared" ca="1" si="30"/>
        <v>-</v>
      </c>
      <c r="O61" s="98" t="str">
        <f t="shared" ca="1" si="31"/>
        <v>-</v>
      </c>
      <c r="P61" s="98" t="str">
        <f t="shared" ca="1" si="32"/>
        <v>-</v>
      </c>
      <c r="Q61" s="100" t="str">
        <f t="shared" ca="1" si="33"/>
        <v>-</v>
      </c>
      <c r="S61" s="62" t="s">
        <v>53</v>
      </c>
      <c r="T61" s="83" t="str">
        <f t="shared" ca="1" si="93"/>
        <v>-</v>
      </c>
      <c r="U61" s="114" t="str">
        <f t="shared" ca="1" si="93"/>
        <v>-</v>
      </c>
      <c r="V61" s="84" t="str">
        <f t="shared" ca="1" si="93"/>
        <v>-</v>
      </c>
      <c r="W61" s="114" t="str">
        <f t="shared" ca="1" si="93"/>
        <v>-</v>
      </c>
      <c r="X61" s="84" t="str">
        <f t="shared" ca="1" si="93"/>
        <v>-</v>
      </c>
      <c r="Y61" s="114" t="str">
        <f t="shared" ca="1" si="93"/>
        <v>-</v>
      </c>
      <c r="Z61" s="84" t="str">
        <f t="shared" ca="1" si="93"/>
        <v>-</v>
      </c>
      <c r="AA61" s="114" t="str">
        <f t="shared" ca="1" si="93"/>
        <v>-</v>
      </c>
      <c r="AB61" s="84" t="str">
        <f t="shared" ca="1" si="93"/>
        <v>-</v>
      </c>
      <c r="AC61" s="114" t="str">
        <f t="shared" ca="1" si="93"/>
        <v>-</v>
      </c>
      <c r="AD61" s="84" t="str">
        <f t="shared" ca="1" si="94"/>
        <v>-</v>
      </c>
      <c r="AE61" s="114" t="str">
        <f t="shared" ca="1" si="94"/>
        <v>-</v>
      </c>
      <c r="AF61" s="84" t="str">
        <f t="shared" ca="1" si="94"/>
        <v>-</v>
      </c>
      <c r="AG61" s="114" t="str">
        <f t="shared" ca="1" si="94"/>
        <v>-</v>
      </c>
      <c r="AH61" s="84" t="str">
        <f t="shared" ca="1" si="94"/>
        <v>-</v>
      </c>
      <c r="AI61" s="114" t="str">
        <f t="shared" ca="1" si="94"/>
        <v>-</v>
      </c>
      <c r="AJ61" s="79" t="str">
        <f t="shared" ca="1" si="94"/>
        <v>-</v>
      </c>
      <c r="CS61" s="74">
        <f t="shared" ca="1" si="79"/>
        <v>0</v>
      </c>
      <c r="CT61" s="74" t="s">
        <v>3</v>
      </c>
      <c r="CU61" s="74" t="s">
        <v>3</v>
      </c>
      <c r="CV61" s="74" t="s">
        <v>3</v>
      </c>
      <c r="CW61" s="4" t="e">
        <f t="shared" ca="1" si="80"/>
        <v>#N/A</v>
      </c>
      <c r="CX61" s="42"/>
      <c r="CZ61" s="62" t="str">
        <f t="shared" ca="1" si="83"/>
        <v>-</v>
      </c>
      <c r="DA61" s="6" t="str">
        <f t="shared" ca="1" si="84"/>
        <v>-</v>
      </c>
      <c r="DB61" s="6" t="str">
        <f t="shared" ca="1" si="85"/>
        <v>-</v>
      </c>
      <c r="DC61" s="6" t="str">
        <f t="shared" ca="1" si="86"/>
        <v>-</v>
      </c>
      <c r="DD61" s="6" t="str">
        <f t="shared" ca="1" si="87"/>
        <v>-</v>
      </c>
      <c r="DE61" s="6" t="str">
        <f t="shared" ca="1" si="88"/>
        <v>-</v>
      </c>
      <c r="DF61" s="6" t="str">
        <f t="shared" ca="1" si="89"/>
        <v>-</v>
      </c>
      <c r="DG61" s="6" t="str">
        <f t="shared" ca="1" si="90"/>
        <v>-</v>
      </c>
      <c r="DH61" s="63" t="str">
        <f t="shared" ca="1" si="50"/>
        <v>-</v>
      </c>
      <c r="DI61" s="6"/>
      <c r="DJ61" s="6"/>
      <c r="DK61" s="6"/>
      <c r="DL61" s="63"/>
    </row>
    <row r="62" spans="10:116" x14ac:dyDescent="0.3">
      <c r="J62" s="98">
        <v>13</v>
      </c>
      <c r="K62" s="98">
        <v>3</v>
      </c>
      <c r="L62" s="99" t="str">
        <f t="shared" ca="1" si="28"/>
        <v>-</v>
      </c>
      <c r="M62" s="117" t="str">
        <f t="shared" ca="1" si="29"/>
        <v>-</v>
      </c>
      <c r="N62" s="98" t="str">
        <f t="shared" ca="1" si="30"/>
        <v>-</v>
      </c>
      <c r="O62" s="98" t="str">
        <f t="shared" ca="1" si="31"/>
        <v>-</v>
      </c>
      <c r="P62" s="98" t="str">
        <f t="shared" ca="1" si="32"/>
        <v>-</v>
      </c>
      <c r="Q62" s="100" t="str">
        <f t="shared" ca="1" si="33"/>
        <v>-</v>
      </c>
      <c r="S62" s="62" t="s">
        <v>53</v>
      </c>
      <c r="T62" s="83" t="str">
        <f t="shared" ca="1" si="93"/>
        <v>-</v>
      </c>
      <c r="U62" s="114" t="str">
        <f t="shared" ca="1" si="93"/>
        <v>-</v>
      </c>
      <c r="V62" s="84" t="str">
        <f t="shared" ca="1" si="93"/>
        <v>-</v>
      </c>
      <c r="W62" s="114" t="str">
        <f t="shared" ca="1" si="93"/>
        <v>-</v>
      </c>
      <c r="X62" s="84" t="str">
        <f t="shared" ca="1" si="93"/>
        <v>-</v>
      </c>
      <c r="Y62" s="114" t="str">
        <f t="shared" ca="1" si="93"/>
        <v>-</v>
      </c>
      <c r="Z62" s="84" t="str">
        <f t="shared" ca="1" si="93"/>
        <v>-</v>
      </c>
      <c r="AA62" s="114" t="str">
        <f t="shared" ca="1" si="93"/>
        <v>-</v>
      </c>
      <c r="AB62" s="84" t="str">
        <f t="shared" ca="1" si="93"/>
        <v>-</v>
      </c>
      <c r="AC62" s="114" t="str">
        <f t="shared" ca="1" si="93"/>
        <v>-</v>
      </c>
      <c r="AD62" s="84" t="str">
        <f t="shared" ca="1" si="94"/>
        <v>-</v>
      </c>
      <c r="AE62" s="114" t="str">
        <f t="shared" ca="1" si="94"/>
        <v>-</v>
      </c>
      <c r="AF62" s="84" t="str">
        <f t="shared" ca="1" si="94"/>
        <v>-</v>
      </c>
      <c r="AG62" s="114" t="str">
        <f t="shared" ca="1" si="94"/>
        <v>-</v>
      </c>
      <c r="AH62" s="84" t="str">
        <f t="shared" ca="1" si="94"/>
        <v>-</v>
      </c>
      <c r="AI62" s="114" t="str">
        <f t="shared" ca="1" si="94"/>
        <v>-</v>
      </c>
      <c r="AJ62" s="79" t="str">
        <f t="shared" ca="1" si="94"/>
        <v>-</v>
      </c>
      <c r="CS62" s="74">
        <f t="shared" ref="CS62:CS79" ca="1" si="95">CS61+$CQ$29</f>
        <v>0</v>
      </c>
      <c r="CT62" s="74" t="s">
        <v>3</v>
      </c>
      <c r="CU62" s="74" t="s">
        <v>3</v>
      </c>
      <c r="CV62" s="74" t="s">
        <v>3</v>
      </c>
      <c r="CW62" s="4" t="e">
        <f t="shared" ca="1" si="80"/>
        <v>#N/A</v>
      </c>
      <c r="CZ62" s="62" t="str">
        <f t="shared" ca="1" si="83"/>
        <v>-</v>
      </c>
      <c r="DA62" s="6" t="str">
        <f t="shared" ca="1" si="84"/>
        <v>-</v>
      </c>
      <c r="DB62" s="6" t="str">
        <f t="shared" ca="1" si="85"/>
        <v>-</v>
      </c>
      <c r="DC62" s="6" t="str">
        <f t="shared" ca="1" si="86"/>
        <v>-</v>
      </c>
      <c r="DD62" s="6" t="str">
        <f t="shared" ca="1" si="87"/>
        <v>-</v>
      </c>
      <c r="DE62" s="6" t="str">
        <f t="shared" ca="1" si="88"/>
        <v>-</v>
      </c>
      <c r="DF62" s="6" t="str">
        <f t="shared" ca="1" si="89"/>
        <v>-</v>
      </c>
      <c r="DG62" s="6" t="str">
        <f t="shared" ca="1" si="90"/>
        <v>-</v>
      </c>
      <c r="DH62" s="63" t="str">
        <f t="shared" ca="1" si="50"/>
        <v>-</v>
      </c>
      <c r="DI62" s="6"/>
      <c r="DJ62" s="6"/>
      <c r="DK62" s="6"/>
      <c r="DL62" s="63"/>
    </row>
    <row r="63" spans="10:116" x14ac:dyDescent="0.3">
      <c r="J63" s="98">
        <v>13</v>
      </c>
      <c r="K63" s="98">
        <v>4</v>
      </c>
      <c r="L63" s="99" t="str">
        <f t="shared" ca="1" si="28"/>
        <v>-</v>
      </c>
      <c r="M63" s="117" t="str">
        <f t="shared" ca="1" si="29"/>
        <v>-</v>
      </c>
      <c r="N63" s="98" t="str">
        <f t="shared" ca="1" si="30"/>
        <v>-</v>
      </c>
      <c r="O63" s="98" t="str">
        <f t="shared" ca="1" si="31"/>
        <v>-</v>
      </c>
      <c r="P63" s="98" t="str">
        <f t="shared" ca="1" si="32"/>
        <v>-</v>
      </c>
      <c r="Q63" s="100" t="str">
        <f t="shared" ca="1" si="33"/>
        <v>-</v>
      </c>
      <c r="S63" s="62" t="s">
        <v>53</v>
      </c>
      <c r="T63" s="83" t="str">
        <f t="shared" ca="1" si="93"/>
        <v>-</v>
      </c>
      <c r="U63" s="114" t="str">
        <f t="shared" ca="1" si="93"/>
        <v>-</v>
      </c>
      <c r="V63" s="84" t="str">
        <f t="shared" ca="1" si="93"/>
        <v>-</v>
      </c>
      <c r="W63" s="114" t="str">
        <f t="shared" ca="1" si="93"/>
        <v>-</v>
      </c>
      <c r="X63" s="84" t="str">
        <f t="shared" ca="1" si="93"/>
        <v>-</v>
      </c>
      <c r="Y63" s="114" t="str">
        <f t="shared" ca="1" si="93"/>
        <v>-</v>
      </c>
      <c r="Z63" s="84" t="str">
        <f t="shared" ca="1" si="93"/>
        <v>-</v>
      </c>
      <c r="AA63" s="114" t="str">
        <f t="shared" ca="1" si="93"/>
        <v>-</v>
      </c>
      <c r="AB63" s="84" t="str">
        <f t="shared" ca="1" si="93"/>
        <v>-</v>
      </c>
      <c r="AC63" s="114" t="str">
        <f t="shared" ca="1" si="93"/>
        <v>-</v>
      </c>
      <c r="AD63" s="84" t="str">
        <f t="shared" ca="1" si="94"/>
        <v>-</v>
      </c>
      <c r="AE63" s="114" t="str">
        <f t="shared" ca="1" si="94"/>
        <v>-</v>
      </c>
      <c r="AF63" s="84" t="str">
        <f t="shared" ca="1" si="94"/>
        <v>-</v>
      </c>
      <c r="AG63" s="114" t="str">
        <f t="shared" ca="1" si="94"/>
        <v>-</v>
      </c>
      <c r="AH63" s="84" t="str">
        <f t="shared" ca="1" si="94"/>
        <v>-</v>
      </c>
      <c r="AI63" s="114" t="str">
        <f t="shared" ca="1" si="94"/>
        <v>-</v>
      </c>
      <c r="AJ63" s="79" t="str">
        <f t="shared" ca="1" si="94"/>
        <v>-</v>
      </c>
      <c r="CS63" s="74">
        <f t="shared" ca="1" si="95"/>
        <v>0</v>
      </c>
      <c r="CT63" s="74" t="s">
        <v>3</v>
      </c>
      <c r="CU63" s="74" t="s">
        <v>3</v>
      </c>
      <c r="CV63" s="74" t="s">
        <v>3</v>
      </c>
      <c r="CW63" s="4" t="e">
        <f t="shared" ca="1" si="80"/>
        <v>#N/A</v>
      </c>
      <c r="CZ63" s="62" t="str">
        <f t="shared" ca="1" si="83"/>
        <v>-</v>
      </c>
      <c r="DA63" s="6" t="str">
        <f t="shared" ca="1" si="84"/>
        <v>-</v>
      </c>
      <c r="DB63" s="6" t="str">
        <f t="shared" ca="1" si="85"/>
        <v>-</v>
      </c>
      <c r="DC63" s="6" t="str">
        <f t="shared" ca="1" si="86"/>
        <v>-</v>
      </c>
      <c r="DD63" s="6" t="str">
        <f t="shared" ca="1" si="87"/>
        <v>-</v>
      </c>
      <c r="DE63" s="6" t="str">
        <f t="shared" ca="1" si="88"/>
        <v>-</v>
      </c>
      <c r="DF63" s="6" t="str">
        <f t="shared" ca="1" si="89"/>
        <v>-</v>
      </c>
      <c r="DG63" s="6" t="str">
        <f t="shared" ca="1" si="90"/>
        <v>-</v>
      </c>
      <c r="DH63" s="63" t="str">
        <f t="shared" ca="1" si="50"/>
        <v>-</v>
      </c>
      <c r="DI63" s="6"/>
      <c r="DJ63" s="6"/>
      <c r="DK63" s="6"/>
      <c r="DL63" s="63"/>
    </row>
    <row r="64" spans="10:116" x14ac:dyDescent="0.3">
      <c r="J64" s="98">
        <v>14</v>
      </c>
      <c r="K64" s="98">
        <v>1</v>
      </c>
      <c r="L64" s="99" t="str">
        <f t="shared" ca="1" si="28"/>
        <v>-</v>
      </c>
      <c r="M64" s="117" t="str">
        <f t="shared" ca="1" si="29"/>
        <v>-</v>
      </c>
      <c r="N64" s="98" t="str">
        <f t="shared" ca="1" si="30"/>
        <v>-</v>
      </c>
      <c r="O64" s="98" t="str">
        <f t="shared" ca="1" si="31"/>
        <v>-</v>
      </c>
      <c r="P64" s="98" t="str">
        <f t="shared" ca="1" si="32"/>
        <v>-</v>
      </c>
      <c r="Q64" s="100" t="str">
        <f t="shared" ca="1" si="33"/>
        <v>-</v>
      </c>
      <c r="S64" s="62" t="s">
        <v>53</v>
      </c>
      <c r="T64" s="83" t="str">
        <f t="shared" ca="1" si="93"/>
        <v>-</v>
      </c>
      <c r="U64" s="114" t="str">
        <f t="shared" ca="1" si="93"/>
        <v>-</v>
      </c>
      <c r="V64" s="84" t="str">
        <f t="shared" ca="1" si="93"/>
        <v>-</v>
      </c>
      <c r="W64" s="114" t="str">
        <f t="shared" ca="1" si="93"/>
        <v>-</v>
      </c>
      <c r="X64" s="84" t="str">
        <f t="shared" ca="1" si="93"/>
        <v>-</v>
      </c>
      <c r="Y64" s="114" t="str">
        <f t="shared" ca="1" si="93"/>
        <v>-</v>
      </c>
      <c r="Z64" s="84" t="str">
        <f t="shared" ca="1" si="93"/>
        <v>-</v>
      </c>
      <c r="AA64" s="114" t="str">
        <f t="shared" ca="1" si="93"/>
        <v>-</v>
      </c>
      <c r="AB64" s="84" t="str">
        <f t="shared" ca="1" si="93"/>
        <v>-</v>
      </c>
      <c r="AC64" s="114" t="str">
        <f t="shared" ca="1" si="93"/>
        <v>-</v>
      </c>
      <c r="AD64" s="84" t="str">
        <f t="shared" ca="1" si="94"/>
        <v>-</v>
      </c>
      <c r="AE64" s="114" t="str">
        <f t="shared" ca="1" si="94"/>
        <v>-</v>
      </c>
      <c r="AF64" s="84" t="str">
        <f t="shared" ca="1" si="94"/>
        <v>-</v>
      </c>
      <c r="AG64" s="114" t="str">
        <f t="shared" ca="1" si="94"/>
        <v>-</v>
      </c>
      <c r="AH64" s="84" t="str">
        <f t="shared" ca="1" si="94"/>
        <v>-</v>
      </c>
      <c r="AI64" s="114" t="str">
        <f t="shared" ca="1" si="94"/>
        <v>-</v>
      </c>
      <c r="AJ64" s="79" t="str">
        <f t="shared" ca="1" si="94"/>
        <v>-</v>
      </c>
      <c r="CS64" s="74">
        <f t="shared" ca="1" si="95"/>
        <v>0</v>
      </c>
      <c r="CT64" s="74" t="s">
        <v>3</v>
      </c>
      <c r="CU64" s="74" t="s">
        <v>3</v>
      </c>
      <c r="CV64" s="74" t="s">
        <v>3</v>
      </c>
      <c r="CW64" s="4" t="e">
        <f t="shared" ca="1" si="80"/>
        <v>#N/A</v>
      </c>
      <c r="CZ64" s="62" t="str">
        <f t="shared" ca="1" si="83"/>
        <v>-</v>
      </c>
      <c r="DA64" s="6" t="str">
        <f t="shared" ca="1" si="84"/>
        <v>-</v>
      </c>
      <c r="DB64" s="6" t="str">
        <f t="shared" ca="1" si="85"/>
        <v>-</v>
      </c>
      <c r="DC64" s="6" t="str">
        <f t="shared" ca="1" si="86"/>
        <v>-</v>
      </c>
      <c r="DD64" s="6" t="str">
        <f t="shared" ca="1" si="87"/>
        <v>-</v>
      </c>
      <c r="DE64" s="6" t="str">
        <f t="shared" ca="1" si="88"/>
        <v>-</v>
      </c>
      <c r="DF64" s="6" t="str">
        <f t="shared" ca="1" si="89"/>
        <v>-</v>
      </c>
      <c r="DG64" s="6" t="str">
        <f t="shared" ca="1" si="90"/>
        <v>-</v>
      </c>
      <c r="DH64" s="63" t="str">
        <f t="shared" ca="1" si="50"/>
        <v>-</v>
      </c>
      <c r="DI64" s="6"/>
      <c r="DJ64" s="6"/>
      <c r="DK64" s="6"/>
      <c r="DL64" s="63"/>
    </row>
    <row r="65" spans="10:116" x14ac:dyDescent="0.3">
      <c r="J65" s="98">
        <v>14</v>
      </c>
      <c r="K65" s="98">
        <v>2</v>
      </c>
      <c r="L65" s="99" t="str">
        <f t="shared" ca="1" si="28"/>
        <v>-</v>
      </c>
      <c r="M65" s="117" t="str">
        <f t="shared" ca="1" si="29"/>
        <v>-</v>
      </c>
      <c r="N65" s="98" t="str">
        <f t="shared" ca="1" si="30"/>
        <v>-</v>
      </c>
      <c r="O65" s="98" t="str">
        <f t="shared" ca="1" si="31"/>
        <v>-</v>
      </c>
      <c r="P65" s="98" t="str">
        <f t="shared" ca="1" si="32"/>
        <v>-</v>
      </c>
      <c r="Q65" s="100" t="str">
        <f t="shared" ca="1" si="33"/>
        <v>-</v>
      </c>
      <c r="S65" s="62" t="s">
        <v>53</v>
      </c>
      <c r="T65" s="83" t="str">
        <f t="shared" ca="1" si="93"/>
        <v>-</v>
      </c>
      <c r="U65" s="114" t="str">
        <f t="shared" ca="1" si="93"/>
        <v>-</v>
      </c>
      <c r="V65" s="84" t="str">
        <f t="shared" ca="1" si="93"/>
        <v>-</v>
      </c>
      <c r="W65" s="114" t="str">
        <f t="shared" ca="1" si="93"/>
        <v>-</v>
      </c>
      <c r="X65" s="84" t="str">
        <f t="shared" ca="1" si="93"/>
        <v>-</v>
      </c>
      <c r="Y65" s="114" t="str">
        <f t="shared" ca="1" si="93"/>
        <v>-</v>
      </c>
      <c r="Z65" s="84" t="str">
        <f t="shared" ca="1" si="93"/>
        <v>-</v>
      </c>
      <c r="AA65" s="114" t="str">
        <f t="shared" ca="1" si="93"/>
        <v>-</v>
      </c>
      <c r="AB65" s="84" t="str">
        <f t="shared" ca="1" si="93"/>
        <v>-</v>
      </c>
      <c r="AC65" s="114" t="str">
        <f t="shared" ca="1" si="93"/>
        <v>-</v>
      </c>
      <c r="AD65" s="84" t="str">
        <f t="shared" ca="1" si="94"/>
        <v>-</v>
      </c>
      <c r="AE65" s="114" t="str">
        <f t="shared" ca="1" si="94"/>
        <v>-</v>
      </c>
      <c r="AF65" s="84" t="str">
        <f t="shared" ca="1" si="94"/>
        <v>-</v>
      </c>
      <c r="AG65" s="114" t="str">
        <f t="shared" ca="1" si="94"/>
        <v>-</v>
      </c>
      <c r="AH65" s="84" t="str">
        <f t="shared" ca="1" si="94"/>
        <v>-</v>
      </c>
      <c r="AI65" s="114" t="str">
        <f t="shared" ca="1" si="94"/>
        <v>-</v>
      </c>
      <c r="AJ65" s="79" t="str">
        <f t="shared" ca="1" si="94"/>
        <v>-</v>
      </c>
      <c r="CS65" s="74">
        <f t="shared" ca="1" si="95"/>
        <v>0</v>
      </c>
      <c r="CT65" s="74" t="s">
        <v>3</v>
      </c>
      <c r="CU65" s="74" t="s">
        <v>3</v>
      </c>
      <c r="CV65" s="74" t="s">
        <v>3</v>
      </c>
      <c r="CW65" s="4" t="e">
        <f t="shared" ca="1" si="80"/>
        <v>#N/A</v>
      </c>
      <c r="CZ65" s="62" t="str">
        <f t="shared" ca="1" si="83"/>
        <v>-</v>
      </c>
      <c r="DA65" s="6" t="str">
        <f t="shared" ca="1" si="84"/>
        <v>-</v>
      </c>
      <c r="DB65" s="6" t="str">
        <f t="shared" ca="1" si="85"/>
        <v>-</v>
      </c>
      <c r="DC65" s="6" t="str">
        <f t="shared" ca="1" si="86"/>
        <v>-</v>
      </c>
      <c r="DD65" s="6" t="str">
        <f t="shared" ca="1" si="87"/>
        <v>-</v>
      </c>
      <c r="DE65" s="6" t="str">
        <f t="shared" ca="1" si="88"/>
        <v>-</v>
      </c>
      <c r="DF65" s="6" t="str">
        <f t="shared" ca="1" si="89"/>
        <v>-</v>
      </c>
      <c r="DG65" s="6" t="str">
        <f t="shared" ca="1" si="90"/>
        <v>-</v>
      </c>
      <c r="DH65" s="63" t="str">
        <f t="shared" ca="1" si="50"/>
        <v>-</v>
      </c>
      <c r="DI65" s="6"/>
      <c r="DJ65" s="6"/>
      <c r="DK65" s="6"/>
      <c r="DL65" s="63"/>
    </row>
    <row r="66" spans="10:116" x14ac:dyDescent="0.3">
      <c r="J66" s="98">
        <v>14</v>
      </c>
      <c r="K66" s="98">
        <v>3</v>
      </c>
      <c r="L66" s="99" t="str">
        <f t="shared" ca="1" si="28"/>
        <v>-</v>
      </c>
      <c r="M66" s="117" t="str">
        <f t="shared" ca="1" si="29"/>
        <v>-</v>
      </c>
      <c r="N66" s="98" t="str">
        <f t="shared" ca="1" si="30"/>
        <v>-</v>
      </c>
      <c r="O66" s="98" t="str">
        <f t="shared" ca="1" si="31"/>
        <v>-</v>
      </c>
      <c r="P66" s="98" t="str">
        <f t="shared" ca="1" si="32"/>
        <v>-</v>
      </c>
      <c r="Q66" s="100" t="str">
        <f t="shared" ca="1" si="33"/>
        <v>-</v>
      </c>
      <c r="S66" s="62" t="s">
        <v>53</v>
      </c>
      <c r="T66" s="83" t="str">
        <f t="shared" ca="1" si="93"/>
        <v>-</v>
      </c>
      <c r="U66" s="114" t="str">
        <f t="shared" ca="1" si="93"/>
        <v>-</v>
      </c>
      <c r="V66" s="84" t="str">
        <f t="shared" ca="1" si="93"/>
        <v>-</v>
      </c>
      <c r="W66" s="114" t="str">
        <f t="shared" ca="1" si="93"/>
        <v>-</v>
      </c>
      <c r="X66" s="84" t="str">
        <f t="shared" ca="1" si="93"/>
        <v>-</v>
      </c>
      <c r="Y66" s="114" t="str">
        <f t="shared" ca="1" si="93"/>
        <v>-</v>
      </c>
      <c r="Z66" s="84" t="str">
        <f t="shared" ca="1" si="93"/>
        <v>-</v>
      </c>
      <c r="AA66" s="114" t="str">
        <f t="shared" ca="1" si="93"/>
        <v>-</v>
      </c>
      <c r="AB66" s="84" t="str">
        <f t="shared" ca="1" si="93"/>
        <v>-</v>
      </c>
      <c r="AC66" s="114" t="str">
        <f t="shared" ca="1" si="93"/>
        <v>-</v>
      </c>
      <c r="AD66" s="84" t="str">
        <f t="shared" ca="1" si="94"/>
        <v>-</v>
      </c>
      <c r="AE66" s="114" t="str">
        <f t="shared" ca="1" si="94"/>
        <v>-</v>
      </c>
      <c r="AF66" s="84" t="str">
        <f t="shared" ca="1" si="94"/>
        <v>-</v>
      </c>
      <c r="AG66" s="114" t="str">
        <f t="shared" ca="1" si="94"/>
        <v>-</v>
      </c>
      <c r="AH66" s="84" t="str">
        <f t="shared" ca="1" si="94"/>
        <v>-</v>
      </c>
      <c r="AI66" s="114" t="str">
        <f t="shared" ca="1" si="94"/>
        <v>-</v>
      </c>
      <c r="AJ66" s="79" t="str">
        <f t="shared" ca="1" si="94"/>
        <v>-</v>
      </c>
      <c r="CS66" s="74">
        <f t="shared" ca="1" si="95"/>
        <v>0</v>
      </c>
      <c r="CT66" s="74" t="s">
        <v>3</v>
      </c>
      <c r="CU66" s="74" t="s">
        <v>3</v>
      </c>
      <c r="CV66" s="74" t="s">
        <v>3</v>
      </c>
      <c r="CW66" s="4" t="e">
        <f t="shared" ca="1" si="80"/>
        <v>#N/A</v>
      </c>
      <c r="CZ66" s="62" t="str">
        <f t="shared" ca="1" si="83"/>
        <v>-</v>
      </c>
      <c r="DA66" s="6" t="str">
        <f t="shared" ca="1" si="84"/>
        <v>-</v>
      </c>
      <c r="DB66" s="6" t="str">
        <f t="shared" ca="1" si="85"/>
        <v>-</v>
      </c>
      <c r="DC66" s="6" t="str">
        <f t="shared" ca="1" si="86"/>
        <v>-</v>
      </c>
      <c r="DD66" s="6" t="str">
        <f t="shared" ca="1" si="87"/>
        <v>-</v>
      </c>
      <c r="DE66" s="6" t="str">
        <f t="shared" ca="1" si="88"/>
        <v>-</v>
      </c>
      <c r="DF66" s="6" t="str">
        <f t="shared" ca="1" si="89"/>
        <v>-</v>
      </c>
      <c r="DG66" s="6" t="str">
        <f t="shared" ca="1" si="90"/>
        <v>-</v>
      </c>
      <c r="DH66" s="63" t="str">
        <f t="shared" ca="1" si="50"/>
        <v>-</v>
      </c>
      <c r="DI66" s="6"/>
      <c r="DJ66" s="6"/>
      <c r="DK66" s="6"/>
      <c r="DL66" s="63"/>
    </row>
    <row r="67" spans="10:116" x14ac:dyDescent="0.3">
      <c r="J67" s="98">
        <v>14</v>
      </c>
      <c r="K67" s="98">
        <v>4</v>
      </c>
      <c r="L67" s="99" t="str">
        <f t="shared" ca="1" si="28"/>
        <v>-</v>
      </c>
      <c r="M67" s="117" t="str">
        <f t="shared" ca="1" si="29"/>
        <v>-</v>
      </c>
      <c r="N67" s="98" t="str">
        <f t="shared" ca="1" si="30"/>
        <v>-</v>
      </c>
      <c r="O67" s="98" t="str">
        <f t="shared" ca="1" si="31"/>
        <v>-</v>
      </c>
      <c r="P67" s="98" t="str">
        <f t="shared" ca="1" si="32"/>
        <v>-</v>
      </c>
      <c r="Q67" s="100" t="str">
        <f t="shared" ca="1" si="33"/>
        <v>-</v>
      </c>
      <c r="S67" s="62" t="s">
        <v>53</v>
      </c>
      <c r="T67" s="83" t="str">
        <f t="shared" ca="1" si="93"/>
        <v>-</v>
      </c>
      <c r="U67" s="114" t="str">
        <f t="shared" ca="1" si="93"/>
        <v>-</v>
      </c>
      <c r="V67" s="84" t="str">
        <f t="shared" ca="1" si="93"/>
        <v>-</v>
      </c>
      <c r="W67" s="114" t="str">
        <f t="shared" ca="1" si="93"/>
        <v>-</v>
      </c>
      <c r="X67" s="84" t="str">
        <f t="shared" ca="1" si="93"/>
        <v>-</v>
      </c>
      <c r="Y67" s="114" t="str">
        <f t="shared" ca="1" si="93"/>
        <v>-</v>
      </c>
      <c r="Z67" s="84" t="str">
        <f t="shared" ca="1" si="93"/>
        <v>-</v>
      </c>
      <c r="AA67" s="114" t="str">
        <f t="shared" ca="1" si="93"/>
        <v>-</v>
      </c>
      <c r="AB67" s="84" t="str">
        <f t="shared" ca="1" si="93"/>
        <v>-</v>
      </c>
      <c r="AC67" s="114" t="str">
        <f t="shared" ca="1" si="93"/>
        <v>-</v>
      </c>
      <c r="AD67" s="84" t="str">
        <f t="shared" ca="1" si="94"/>
        <v>-</v>
      </c>
      <c r="AE67" s="114" t="str">
        <f t="shared" ca="1" si="94"/>
        <v>-</v>
      </c>
      <c r="AF67" s="84" t="str">
        <f t="shared" ca="1" si="94"/>
        <v>-</v>
      </c>
      <c r="AG67" s="114" t="str">
        <f t="shared" ca="1" si="94"/>
        <v>-</v>
      </c>
      <c r="AH67" s="84" t="str">
        <f t="shared" ca="1" si="94"/>
        <v>-</v>
      </c>
      <c r="AI67" s="114" t="str">
        <f t="shared" ca="1" si="94"/>
        <v>-</v>
      </c>
      <c r="AJ67" s="79" t="str">
        <f t="shared" ca="1" si="94"/>
        <v>-</v>
      </c>
      <c r="CS67" s="74">
        <f t="shared" ca="1" si="95"/>
        <v>0</v>
      </c>
      <c r="CT67" s="74" t="s">
        <v>3</v>
      </c>
      <c r="CU67" s="74" t="s">
        <v>3</v>
      </c>
      <c r="CV67" s="74" t="s">
        <v>3</v>
      </c>
      <c r="CW67" s="4" t="e">
        <f t="shared" ca="1" si="80"/>
        <v>#N/A</v>
      </c>
      <c r="CZ67" s="62" t="str">
        <f t="shared" ca="1" si="83"/>
        <v>-</v>
      </c>
      <c r="DA67" s="6" t="str">
        <f t="shared" ca="1" si="84"/>
        <v>-</v>
      </c>
      <c r="DB67" s="6" t="str">
        <f t="shared" ca="1" si="85"/>
        <v>-</v>
      </c>
      <c r="DC67" s="6" t="str">
        <f t="shared" ca="1" si="86"/>
        <v>-</v>
      </c>
      <c r="DD67" s="6" t="str">
        <f t="shared" ca="1" si="87"/>
        <v>-</v>
      </c>
      <c r="DE67" s="6" t="str">
        <f t="shared" ca="1" si="88"/>
        <v>-</v>
      </c>
      <c r="DF67" s="6" t="str">
        <f t="shared" ca="1" si="89"/>
        <v>-</v>
      </c>
      <c r="DG67" s="6" t="str">
        <f t="shared" ca="1" si="90"/>
        <v>-</v>
      </c>
      <c r="DH67" s="63" t="str">
        <f t="shared" ca="1" si="50"/>
        <v>-</v>
      </c>
      <c r="DI67" s="6"/>
      <c r="DJ67" s="6"/>
      <c r="DK67" s="6"/>
      <c r="DL67" s="63"/>
    </row>
    <row r="68" spans="10:116" x14ac:dyDescent="0.3">
      <c r="J68" s="98">
        <v>15</v>
      </c>
      <c r="K68" s="98">
        <v>1</v>
      </c>
      <c r="L68" s="99" t="str">
        <f t="shared" ca="1" si="28"/>
        <v>-</v>
      </c>
      <c r="M68" s="117" t="str">
        <f t="shared" ca="1" si="29"/>
        <v>-</v>
      </c>
      <c r="N68" s="98" t="str">
        <f t="shared" ca="1" si="30"/>
        <v>-</v>
      </c>
      <c r="O68" s="98" t="str">
        <f t="shared" ca="1" si="31"/>
        <v>-</v>
      </c>
      <c r="P68" s="98" t="str">
        <f t="shared" ca="1" si="32"/>
        <v>-</v>
      </c>
      <c r="Q68" s="100" t="str">
        <f t="shared" ca="1" si="33"/>
        <v>-</v>
      </c>
      <c r="S68" s="62" t="s">
        <v>53</v>
      </c>
      <c r="T68" s="83" t="str">
        <f t="shared" ref="T68:AC75" ca="1" si="96">IF($L68=T$3, $Q68, "-")</f>
        <v>-</v>
      </c>
      <c r="U68" s="114" t="str">
        <f t="shared" ca="1" si="96"/>
        <v>-</v>
      </c>
      <c r="V68" s="84" t="str">
        <f t="shared" ca="1" si="96"/>
        <v>-</v>
      </c>
      <c r="W68" s="114" t="str">
        <f t="shared" ca="1" si="96"/>
        <v>-</v>
      </c>
      <c r="X68" s="84" t="str">
        <f t="shared" ca="1" si="96"/>
        <v>-</v>
      </c>
      <c r="Y68" s="114" t="str">
        <f t="shared" ca="1" si="96"/>
        <v>-</v>
      </c>
      <c r="Z68" s="84" t="str">
        <f t="shared" ca="1" si="96"/>
        <v>-</v>
      </c>
      <c r="AA68" s="114" t="str">
        <f t="shared" ca="1" si="96"/>
        <v>-</v>
      </c>
      <c r="AB68" s="84" t="str">
        <f t="shared" ca="1" si="96"/>
        <v>-</v>
      </c>
      <c r="AC68" s="114" t="str">
        <f t="shared" ca="1" si="96"/>
        <v>-</v>
      </c>
      <c r="AD68" s="84" t="str">
        <f t="shared" ref="AD68:AJ75" ca="1" si="97">IF($L68=AD$3, $Q68, "-")</f>
        <v>-</v>
      </c>
      <c r="AE68" s="114" t="str">
        <f t="shared" ca="1" si="97"/>
        <v>-</v>
      </c>
      <c r="AF68" s="84" t="str">
        <f t="shared" ca="1" si="97"/>
        <v>-</v>
      </c>
      <c r="AG68" s="114" t="str">
        <f t="shared" ca="1" si="97"/>
        <v>-</v>
      </c>
      <c r="AH68" s="84" t="str">
        <f t="shared" ca="1" si="97"/>
        <v>-</v>
      </c>
      <c r="AI68" s="114" t="str">
        <f t="shared" ca="1" si="97"/>
        <v>-</v>
      </c>
      <c r="AJ68" s="79" t="str">
        <f t="shared" ca="1" si="97"/>
        <v>-</v>
      </c>
      <c r="CS68" s="74">
        <f t="shared" ca="1" si="95"/>
        <v>0</v>
      </c>
      <c r="CT68" s="74" t="s">
        <v>3</v>
      </c>
      <c r="CU68" s="74" t="s">
        <v>3</v>
      </c>
      <c r="CV68" s="74" t="s">
        <v>3</v>
      </c>
      <c r="CW68" s="4" t="e">
        <f t="shared" ca="1" si="80"/>
        <v>#N/A</v>
      </c>
      <c r="CZ68" s="62" t="str">
        <f t="shared" ca="1" si="83"/>
        <v>-</v>
      </c>
      <c r="DA68" s="6" t="str">
        <f t="shared" ca="1" si="84"/>
        <v>-</v>
      </c>
      <c r="DB68" s="6" t="str">
        <f t="shared" ca="1" si="85"/>
        <v>-</v>
      </c>
      <c r="DC68" s="6" t="str">
        <f t="shared" ca="1" si="86"/>
        <v>-</v>
      </c>
      <c r="DD68" s="6" t="str">
        <f t="shared" ca="1" si="87"/>
        <v>-</v>
      </c>
      <c r="DE68" s="6" t="str">
        <f t="shared" ca="1" si="88"/>
        <v>-</v>
      </c>
      <c r="DF68" s="6" t="str">
        <f t="shared" ca="1" si="89"/>
        <v>-</v>
      </c>
      <c r="DG68" s="6" t="str">
        <f t="shared" ca="1" si="90"/>
        <v>-</v>
      </c>
      <c r="DH68" s="63" t="str">
        <f t="shared" ca="1" si="50"/>
        <v>-</v>
      </c>
      <c r="DI68" s="6"/>
      <c r="DJ68" s="6"/>
      <c r="DK68" s="6"/>
      <c r="DL68" s="63"/>
    </row>
    <row r="69" spans="10:116" x14ac:dyDescent="0.3">
      <c r="J69" s="98">
        <v>15</v>
      </c>
      <c r="K69" s="98">
        <v>2</v>
      </c>
      <c r="L69" s="99" t="str">
        <f t="shared" ca="1" si="28"/>
        <v>-</v>
      </c>
      <c r="M69" s="117" t="str">
        <f t="shared" ca="1" si="29"/>
        <v>-</v>
      </c>
      <c r="N69" s="98" t="str">
        <f t="shared" ca="1" si="30"/>
        <v>-</v>
      </c>
      <c r="O69" s="98" t="str">
        <f t="shared" ca="1" si="31"/>
        <v>-</v>
      </c>
      <c r="P69" s="98" t="str">
        <f t="shared" ca="1" si="32"/>
        <v>-</v>
      </c>
      <c r="Q69" s="100" t="str">
        <f t="shared" ca="1" si="33"/>
        <v>-</v>
      </c>
      <c r="S69" s="62" t="s">
        <v>53</v>
      </c>
      <c r="T69" s="83" t="str">
        <f t="shared" ca="1" si="96"/>
        <v>-</v>
      </c>
      <c r="U69" s="114" t="str">
        <f t="shared" ca="1" si="96"/>
        <v>-</v>
      </c>
      <c r="V69" s="84" t="str">
        <f t="shared" ca="1" si="96"/>
        <v>-</v>
      </c>
      <c r="W69" s="114" t="str">
        <f t="shared" ca="1" si="96"/>
        <v>-</v>
      </c>
      <c r="X69" s="84" t="str">
        <f t="shared" ca="1" si="96"/>
        <v>-</v>
      </c>
      <c r="Y69" s="114" t="str">
        <f t="shared" ca="1" si="96"/>
        <v>-</v>
      </c>
      <c r="Z69" s="84" t="str">
        <f t="shared" ca="1" si="96"/>
        <v>-</v>
      </c>
      <c r="AA69" s="114" t="str">
        <f t="shared" ca="1" si="96"/>
        <v>-</v>
      </c>
      <c r="AB69" s="84" t="str">
        <f t="shared" ca="1" si="96"/>
        <v>-</v>
      </c>
      <c r="AC69" s="114" t="str">
        <f t="shared" ca="1" si="96"/>
        <v>-</v>
      </c>
      <c r="AD69" s="84" t="str">
        <f t="shared" ca="1" si="97"/>
        <v>-</v>
      </c>
      <c r="AE69" s="114" t="str">
        <f t="shared" ca="1" si="97"/>
        <v>-</v>
      </c>
      <c r="AF69" s="84" t="str">
        <f t="shared" ca="1" si="97"/>
        <v>-</v>
      </c>
      <c r="AG69" s="114" t="str">
        <f t="shared" ca="1" si="97"/>
        <v>-</v>
      </c>
      <c r="AH69" s="84" t="str">
        <f t="shared" ca="1" si="97"/>
        <v>-</v>
      </c>
      <c r="AI69" s="114" t="str">
        <f t="shared" ca="1" si="97"/>
        <v>-</v>
      </c>
      <c r="AJ69" s="79" t="str">
        <f t="shared" ca="1" si="97"/>
        <v>-</v>
      </c>
      <c r="CS69" s="74">
        <f t="shared" ca="1" si="95"/>
        <v>0</v>
      </c>
      <c r="CT69" s="74" t="s">
        <v>3</v>
      </c>
      <c r="CU69" s="74" t="s">
        <v>3</v>
      </c>
      <c r="CV69" s="74" t="s">
        <v>3</v>
      </c>
      <c r="CW69" s="4" t="e">
        <f t="shared" ca="1" si="80"/>
        <v>#N/A</v>
      </c>
      <c r="CZ69" s="62" t="str">
        <f t="shared" ca="1" si="83"/>
        <v>-</v>
      </c>
      <c r="DA69" s="6" t="str">
        <f t="shared" ca="1" si="84"/>
        <v>-</v>
      </c>
      <c r="DB69" s="6" t="str">
        <f t="shared" ca="1" si="85"/>
        <v>-</v>
      </c>
      <c r="DC69" s="6" t="str">
        <f t="shared" ca="1" si="86"/>
        <v>-</v>
      </c>
      <c r="DD69" s="6" t="str">
        <f t="shared" ca="1" si="87"/>
        <v>-</v>
      </c>
      <c r="DE69" s="6" t="str">
        <f t="shared" ca="1" si="88"/>
        <v>-</v>
      </c>
      <c r="DF69" s="6" t="str">
        <f t="shared" ca="1" si="89"/>
        <v>-</v>
      </c>
      <c r="DG69" s="6" t="str">
        <f t="shared" ca="1" si="90"/>
        <v>-</v>
      </c>
      <c r="DH69" s="63" t="str">
        <f t="shared" ca="1" si="50"/>
        <v>-</v>
      </c>
      <c r="DI69" s="6"/>
      <c r="DJ69" s="6"/>
      <c r="DK69" s="6"/>
      <c r="DL69" s="63"/>
    </row>
    <row r="70" spans="10:116" x14ac:dyDescent="0.3">
      <c r="J70" s="98">
        <v>15</v>
      </c>
      <c r="K70" s="98">
        <v>3</v>
      </c>
      <c r="L70" s="99" t="str">
        <f t="shared" ca="1" si="28"/>
        <v>-</v>
      </c>
      <c r="M70" s="117" t="str">
        <f t="shared" ca="1" si="29"/>
        <v>-</v>
      </c>
      <c r="N70" s="98" t="str">
        <f t="shared" ca="1" si="30"/>
        <v>-</v>
      </c>
      <c r="O70" s="98" t="str">
        <f t="shared" ca="1" si="31"/>
        <v>-</v>
      </c>
      <c r="P70" s="98" t="str">
        <f t="shared" ca="1" si="32"/>
        <v>-</v>
      </c>
      <c r="Q70" s="100" t="str">
        <f t="shared" ca="1" si="33"/>
        <v>-</v>
      </c>
      <c r="S70" s="62" t="s">
        <v>53</v>
      </c>
      <c r="T70" s="83" t="str">
        <f t="shared" ca="1" si="96"/>
        <v>-</v>
      </c>
      <c r="U70" s="114" t="str">
        <f t="shared" ca="1" si="96"/>
        <v>-</v>
      </c>
      <c r="V70" s="84" t="str">
        <f t="shared" ca="1" si="96"/>
        <v>-</v>
      </c>
      <c r="W70" s="114" t="str">
        <f t="shared" ca="1" si="96"/>
        <v>-</v>
      </c>
      <c r="X70" s="84" t="str">
        <f t="shared" ca="1" si="96"/>
        <v>-</v>
      </c>
      <c r="Y70" s="114" t="str">
        <f t="shared" ca="1" si="96"/>
        <v>-</v>
      </c>
      <c r="Z70" s="84" t="str">
        <f t="shared" ca="1" si="96"/>
        <v>-</v>
      </c>
      <c r="AA70" s="114" t="str">
        <f t="shared" ca="1" si="96"/>
        <v>-</v>
      </c>
      <c r="AB70" s="84" t="str">
        <f t="shared" ca="1" si="96"/>
        <v>-</v>
      </c>
      <c r="AC70" s="114" t="str">
        <f t="shared" ca="1" si="96"/>
        <v>-</v>
      </c>
      <c r="AD70" s="84" t="str">
        <f t="shared" ca="1" si="97"/>
        <v>-</v>
      </c>
      <c r="AE70" s="114" t="str">
        <f t="shared" ca="1" si="97"/>
        <v>-</v>
      </c>
      <c r="AF70" s="84" t="str">
        <f t="shared" ca="1" si="97"/>
        <v>-</v>
      </c>
      <c r="AG70" s="114" t="str">
        <f t="shared" ca="1" si="97"/>
        <v>-</v>
      </c>
      <c r="AH70" s="84" t="str">
        <f t="shared" ca="1" si="97"/>
        <v>-</v>
      </c>
      <c r="AI70" s="114" t="str">
        <f t="shared" ca="1" si="97"/>
        <v>-</v>
      </c>
      <c r="AJ70" s="79" t="str">
        <f t="shared" ca="1" si="97"/>
        <v>-</v>
      </c>
      <c r="CS70" s="74">
        <f t="shared" ca="1" si="95"/>
        <v>0</v>
      </c>
      <c r="CT70" s="74" t="s">
        <v>3</v>
      </c>
      <c r="CU70" s="74" t="s">
        <v>3</v>
      </c>
      <c r="CV70" s="74" t="s">
        <v>3</v>
      </c>
      <c r="CW70" s="4" t="e">
        <f t="shared" ca="1" si="80"/>
        <v>#N/A</v>
      </c>
      <c r="CZ70" s="62" t="str">
        <f t="shared" ca="1" si="83"/>
        <v>-</v>
      </c>
      <c r="DA70" s="6" t="str">
        <f t="shared" ca="1" si="84"/>
        <v>-</v>
      </c>
      <c r="DB70" s="6" t="str">
        <f t="shared" ca="1" si="85"/>
        <v>-</v>
      </c>
      <c r="DC70" s="6" t="str">
        <f t="shared" ca="1" si="86"/>
        <v>-</v>
      </c>
      <c r="DD70" s="6" t="str">
        <f t="shared" ca="1" si="87"/>
        <v>-</v>
      </c>
      <c r="DE70" s="6" t="str">
        <f t="shared" ca="1" si="88"/>
        <v>-</v>
      </c>
      <c r="DF70" s="6" t="str">
        <f t="shared" ca="1" si="89"/>
        <v>-</v>
      </c>
      <c r="DG70" s="6" t="str">
        <f t="shared" ca="1" si="90"/>
        <v>-</v>
      </c>
      <c r="DH70" s="63" t="str">
        <f t="shared" ca="1" si="50"/>
        <v>-</v>
      </c>
      <c r="DI70" s="6"/>
      <c r="DJ70" s="6"/>
      <c r="DK70" s="6"/>
      <c r="DL70" s="63"/>
    </row>
    <row r="71" spans="10:116" x14ac:dyDescent="0.3">
      <c r="J71" s="98">
        <v>15</v>
      </c>
      <c r="K71" s="98">
        <v>4</v>
      </c>
      <c r="L71" s="99" t="str">
        <f t="shared" ca="1" si="28"/>
        <v>-</v>
      </c>
      <c r="M71" s="117" t="str">
        <f t="shared" ca="1" si="29"/>
        <v>-</v>
      </c>
      <c r="N71" s="98" t="str">
        <f t="shared" ca="1" si="30"/>
        <v>-</v>
      </c>
      <c r="O71" s="98" t="str">
        <f t="shared" ca="1" si="31"/>
        <v>-</v>
      </c>
      <c r="P71" s="98" t="str">
        <f t="shared" ca="1" si="32"/>
        <v>-</v>
      </c>
      <c r="Q71" s="100" t="str">
        <f t="shared" ca="1" si="33"/>
        <v>-</v>
      </c>
      <c r="S71" s="62" t="s">
        <v>53</v>
      </c>
      <c r="T71" s="83" t="str">
        <f t="shared" ca="1" si="96"/>
        <v>-</v>
      </c>
      <c r="U71" s="114" t="str">
        <f t="shared" ca="1" si="96"/>
        <v>-</v>
      </c>
      <c r="V71" s="84" t="str">
        <f t="shared" ca="1" si="96"/>
        <v>-</v>
      </c>
      <c r="W71" s="114" t="str">
        <f t="shared" ca="1" si="96"/>
        <v>-</v>
      </c>
      <c r="X71" s="84" t="str">
        <f t="shared" ca="1" si="96"/>
        <v>-</v>
      </c>
      <c r="Y71" s="114" t="str">
        <f t="shared" ca="1" si="96"/>
        <v>-</v>
      </c>
      <c r="Z71" s="84" t="str">
        <f t="shared" ca="1" si="96"/>
        <v>-</v>
      </c>
      <c r="AA71" s="114" t="str">
        <f t="shared" ca="1" si="96"/>
        <v>-</v>
      </c>
      <c r="AB71" s="84" t="str">
        <f t="shared" ca="1" si="96"/>
        <v>-</v>
      </c>
      <c r="AC71" s="114" t="str">
        <f t="shared" ca="1" si="96"/>
        <v>-</v>
      </c>
      <c r="AD71" s="84" t="str">
        <f t="shared" ca="1" si="97"/>
        <v>-</v>
      </c>
      <c r="AE71" s="114" t="str">
        <f t="shared" ca="1" si="97"/>
        <v>-</v>
      </c>
      <c r="AF71" s="84" t="str">
        <f t="shared" ca="1" si="97"/>
        <v>-</v>
      </c>
      <c r="AG71" s="114" t="str">
        <f t="shared" ca="1" si="97"/>
        <v>-</v>
      </c>
      <c r="AH71" s="84" t="str">
        <f t="shared" ca="1" si="97"/>
        <v>-</v>
      </c>
      <c r="AI71" s="114" t="str">
        <f t="shared" ca="1" si="97"/>
        <v>-</v>
      </c>
      <c r="AJ71" s="79" t="str">
        <f t="shared" ca="1" si="97"/>
        <v>-</v>
      </c>
      <c r="CS71" s="74">
        <f t="shared" ca="1" si="95"/>
        <v>0</v>
      </c>
      <c r="CT71" s="74" t="s">
        <v>3</v>
      </c>
      <c r="CU71" s="74" t="s">
        <v>3</v>
      </c>
      <c r="CV71" s="74" t="s">
        <v>3</v>
      </c>
      <c r="CW71" s="4" t="e">
        <f t="shared" ca="1" si="80"/>
        <v>#N/A</v>
      </c>
      <c r="CZ71" s="62" t="str">
        <f t="shared" ca="1" si="83"/>
        <v>-</v>
      </c>
      <c r="DA71" s="6" t="str">
        <f t="shared" ca="1" si="84"/>
        <v>-</v>
      </c>
      <c r="DB71" s="6" t="str">
        <f t="shared" ca="1" si="85"/>
        <v>-</v>
      </c>
      <c r="DC71" s="6" t="str">
        <f t="shared" ca="1" si="86"/>
        <v>-</v>
      </c>
      <c r="DD71" s="6" t="str">
        <f t="shared" ca="1" si="87"/>
        <v>-</v>
      </c>
      <c r="DE71" s="6" t="str">
        <f t="shared" ca="1" si="88"/>
        <v>-</v>
      </c>
      <c r="DF71" s="6" t="str">
        <f t="shared" ca="1" si="89"/>
        <v>-</v>
      </c>
      <c r="DG71" s="6" t="str">
        <f t="shared" ca="1" si="90"/>
        <v>-</v>
      </c>
      <c r="DH71" s="63" t="str">
        <f t="shared" ca="1" si="50"/>
        <v>-</v>
      </c>
      <c r="DI71" s="6"/>
      <c r="DJ71" s="6"/>
      <c r="DK71" s="6"/>
      <c r="DL71" s="63"/>
    </row>
    <row r="72" spans="10:116" x14ac:dyDescent="0.3">
      <c r="J72" s="98">
        <v>16</v>
      </c>
      <c r="K72" s="98">
        <v>1</v>
      </c>
      <c r="L72" s="99" t="str">
        <f t="shared" ca="1" si="28"/>
        <v>-</v>
      </c>
      <c r="M72" s="117" t="str">
        <f t="shared" ca="1" si="29"/>
        <v>-</v>
      </c>
      <c r="N72" s="98" t="str">
        <f t="shared" ca="1" si="30"/>
        <v>-</v>
      </c>
      <c r="O72" s="98" t="str">
        <f t="shared" ca="1" si="31"/>
        <v>-</v>
      </c>
      <c r="P72" s="98" t="str">
        <f t="shared" ca="1" si="32"/>
        <v>-</v>
      </c>
      <c r="Q72" s="100" t="str">
        <f t="shared" ca="1" si="33"/>
        <v>-</v>
      </c>
      <c r="S72" s="62" t="s">
        <v>53</v>
      </c>
      <c r="T72" s="83" t="str">
        <f t="shared" ca="1" si="96"/>
        <v>-</v>
      </c>
      <c r="U72" s="114" t="str">
        <f t="shared" ca="1" si="96"/>
        <v>-</v>
      </c>
      <c r="V72" s="84" t="str">
        <f t="shared" ca="1" si="96"/>
        <v>-</v>
      </c>
      <c r="W72" s="114" t="str">
        <f t="shared" ca="1" si="96"/>
        <v>-</v>
      </c>
      <c r="X72" s="84" t="str">
        <f t="shared" ca="1" si="96"/>
        <v>-</v>
      </c>
      <c r="Y72" s="114" t="str">
        <f t="shared" ca="1" si="96"/>
        <v>-</v>
      </c>
      <c r="Z72" s="84" t="str">
        <f t="shared" ca="1" si="96"/>
        <v>-</v>
      </c>
      <c r="AA72" s="114" t="str">
        <f t="shared" ca="1" si="96"/>
        <v>-</v>
      </c>
      <c r="AB72" s="84" t="str">
        <f t="shared" ca="1" si="96"/>
        <v>-</v>
      </c>
      <c r="AC72" s="114" t="str">
        <f t="shared" ca="1" si="96"/>
        <v>-</v>
      </c>
      <c r="AD72" s="84" t="str">
        <f t="shared" ca="1" si="97"/>
        <v>-</v>
      </c>
      <c r="AE72" s="114" t="str">
        <f t="shared" ca="1" si="97"/>
        <v>-</v>
      </c>
      <c r="AF72" s="84" t="str">
        <f t="shared" ca="1" si="97"/>
        <v>-</v>
      </c>
      <c r="AG72" s="114" t="str">
        <f t="shared" ca="1" si="97"/>
        <v>-</v>
      </c>
      <c r="AH72" s="84" t="str">
        <f t="shared" ca="1" si="97"/>
        <v>-</v>
      </c>
      <c r="AI72" s="114" t="str">
        <f t="shared" ca="1" si="97"/>
        <v>-</v>
      </c>
      <c r="AJ72" s="79" t="str">
        <f t="shared" ca="1" si="97"/>
        <v>-</v>
      </c>
      <c r="CS72" s="74">
        <f t="shared" ca="1" si="95"/>
        <v>0</v>
      </c>
      <c r="CT72" s="74" t="s">
        <v>3</v>
      </c>
      <c r="CU72" s="74" t="s">
        <v>3</v>
      </c>
      <c r="CV72" s="74" t="s">
        <v>3</v>
      </c>
      <c r="CW72" s="4" t="e">
        <f t="shared" ca="1" si="80"/>
        <v>#N/A</v>
      </c>
      <c r="CZ72" s="62" t="str">
        <f t="shared" ca="1" si="83"/>
        <v>-</v>
      </c>
      <c r="DA72" s="6" t="str">
        <f t="shared" ca="1" si="84"/>
        <v>-</v>
      </c>
      <c r="DB72" s="6" t="str">
        <f t="shared" ca="1" si="85"/>
        <v>-</v>
      </c>
      <c r="DC72" s="6" t="str">
        <f t="shared" ca="1" si="86"/>
        <v>-</v>
      </c>
      <c r="DD72" s="6" t="str">
        <f t="shared" ca="1" si="87"/>
        <v>-</v>
      </c>
      <c r="DE72" s="6" t="str">
        <f t="shared" ca="1" si="88"/>
        <v>-</v>
      </c>
      <c r="DF72" s="6" t="str">
        <f t="shared" ca="1" si="89"/>
        <v>-</v>
      </c>
      <c r="DG72" s="6" t="str">
        <f t="shared" ref="DG72:DG75" ca="1" si="98">IF(OR(N72="-", O72="-"), "-", DE72*DF72)</f>
        <v>-</v>
      </c>
      <c r="DH72" s="63" t="str">
        <f t="shared" ca="1" si="50"/>
        <v>-</v>
      </c>
      <c r="DI72" s="6"/>
      <c r="DJ72" s="6"/>
      <c r="DK72" s="6"/>
      <c r="DL72" s="63"/>
    </row>
    <row r="73" spans="10:116" x14ac:dyDescent="0.3">
      <c r="J73" s="98">
        <v>16</v>
      </c>
      <c r="K73" s="98">
        <v>2</v>
      </c>
      <c r="L73" s="99" t="str">
        <f t="shared" ref="L73:L75" ca="1" si="99">IF(ISBLANK(OFFSET($C$8, J73, 0)), "-", OFFSET($C$8, J73, 0))</f>
        <v>-</v>
      </c>
      <c r="M73" s="117" t="str">
        <f t="shared" ref="M73:M75" ca="1" si="100">IF(ISBLANK(OFFSET($C$8, J73, K73)), "-", OFFSET($C$8, J73, K73))</f>
        <v>-</v>
      </c>
      <c r="N73" s="98" t="str">
        <f t="shared" ref="N73:N75" ca="1" si="101">IF(OR(L73="-", L73&lt;=0, O73="-"), "-",LOG10(L73))</f>
        <v>-</v>
      </c>
      <c r="O73" s="98" t="str">
        <f t="shared" ref="O73:O75" ca="1" si="102">IF( ISERROR($M$5), "-", IF(OR(L73="-", L73=0, M73="-", M73&lt;=$M$5, NOT(ISNUMBER(M73))), "-",LOG10(M73-$M$5)))</f>
        <v>-</v>
      </c>
      <c r="P73" s="98" t="str">
        <f t="shared" ref="P73:P75" ca="1" si="103">IF(OR(ISBLANK(L73), HLOOKUP(L73,$T$3:$AJ$6, 4, FALSE)&lt;1, Q73="-"), "-", L73)</f>
        <v>-</v>
      </c>
      <c r="Q73" s="100" t="str">
        <f t="shared" ref="Q73:Q75" ca="1" si="104">IF(OR(ISERROR($M$5), AND(L73=0,M73&lt;&gt;"-")),M73,IF(OR(L73="-",M73&lt;$M$5, NOT(ISNUMBER(M73))), "-", M73))</f>
        <v>-</v>
      </c>
      <c r="S73" s="62" t="s">
        <v>53</v>
      </c>
      <c r="T73" s="83" t="str">
        <f t="shared" ca="1" si="96"/>
        <v>-</v>
      </c>
      <c r="U73" s="114" t="str">
        <f t="shared" ca="1" si="96"/>
        <v>-</v>
      </c>
      <c r="V73" s="84" t="str">
        <f t="shared" ca="1" si="96"/>
        <v>-</v>
      </c>
      <c r="W73" s="114" t="str">
        <f t="shared" ca="1" si="96"/>
        <v>-</v>
      </c>
      <c r="X73" s="84" t="str">
        <f t="shared" ca="1" si="96"/>
        <v>-</v>
      </c>
      <c r="Y73" s="114" t="str">
        <f t="shared" ca="1" si="96"/>
        <v>-</v>
      </c>
      <c r="Z73" s="84" t="str">
        <f t="shared" ca="1" si="96"/>
        <v>-</v>
      </c>
      <c r="AA73" s="114" t="str">
        <f t="shared" ca="1" si="96"/>
        <v>-</v>
      </c>
      <c r="AB73" s="84" t="str">
        <f t="shared" ca="1" si="96"/>
        <v>-</v>
      </c>
      <c r="AC73" s="114" t="str">
        <f t="shared" ca="1" si="96"/>
        <v>-</v>
      </c>
      <c r="AD73" s="84" t="str">
        <f t="shared" ca="1" si="97"/>
        <v>-</v>
      </c>
      <c r="AE73" s="114" t="str">
        <f t="shared" ca="1" si="97"/>
        <v>-</v>
      </c>
      <c r="AF73" s="84" t="str">
        <f t="shared" ca="1" si="97"/>
        <v>-</v>
      </c>
      <c r="AG73" s="114" t="str">
        <f t="shared" ca="1" si="97"/>
        <v>-</v>
      </c>
      <c r="AH73" s="84" t="str">
        <f t="shared" ca="1" si="97"/>
        <v>-</v>
      </c>
      <c r="AI73" s="114" t="str">
        <f t="shared" ca="1" si="97"/>
        <v>-</v>
      </c>
      <c r="AJ73" s="79" t="str">
        <f t="shared" ca="1" si="97"/>
        <v>-</v>
      </c>
      <c r="CS73" s="74">
        <f t="shared" ca="1" si="95"/>
        <v>0</v>
      </c>
      <c r="CT73" s="74" t="s">
        <v>3</v>
      </c>
      <c r="CU73" s="74" t="s">
        <v>3</v>
      </c>
      <c r="CV73" s="74" t="s">
        <v>3</v>
      </c>
      <c r="CW73" s="4" t="e">
        <f t="shared" ca="1" si="80"/>
        <v>#N/A</v>
      </c>
      <c r="CZ73" s="62" t="str">
        <f t="shared" ca="1" si="83"/>
        <v>-</v>
      </c>
      <c r="DA73" s="6" t="str">
        <f t="shared" ca="1" si="84"/>
        <v>-</v>
      </c>
      <c r="DB73" s="6" t="str">
        <f t="shared" ca="1" si="85"/>
        <v>-</v>
      </c>
      <c r="DC73" s="6" t="str">
        <f t="shared" ca="1" si="86"/>
        <v>-</v>
      </c>
      <c r="DD73" s="6" t="str">
        <f t="shared" ca="1" si="87"/>
        <v>-</v>
      </c>
      <c r="DE73" s="6" t="str">
        <f t="shared" ca="1" si="88"/>
        <v>-</v>
      </c>
      <c r="DF73" s="6" t="str">
        <f t="shared" ca="1" si="89"/>
        <v>-</v>
      </c>
      <c r="DG73" s="6" t="str">
        <f t="shared" ca="1" si="98"/>
        <v>-</v>
      </c>
      <c r="DH73" s="63" t="str">
        <f t="shared" ref="DH73:DH75" ca="1" si="105">IF(DE73="-", "-", DE73^2)</f>
        <v>-</v>
      </c>
      <c r="DI73" s="6"/>
      <c r="DJ73" s="6"/>
      <c r="DK73" s="6"/>
      <c r="DL73" s="63"/>
    </row>
    <row r="74" spans="10:116" x14ac:dyDescent="0.3">
      <c r="J74" s="98">
        <v>16</v>
      </c>
      <c r="K74" s="98">
        <v>3</v>
      </c>
      <c r="L74" s="99" t="str">
        <f t="shared" ca="1" si="99"/>
        <v>-</v>
      </c>
      <c r="M74" s="117" t="str">
        <f t="shared" ca="1" si="100"/>
        <v>-</v>
      </c>
      <c r="N74" s="98" t="str">
        <f t="shared" ca="1" si="101"/>
        <v>-</v>
      </c>
      <c r="O74" s="98" t="str">
        <f t="shared" ca="1" si="102"/>
        <v>-</v>
      </c>
      <c r="P74" s="98" t="str">
        <f t="shared" ca="1" si="103"/>
        <v>-</v>
      </c>
      <c r="Q74" s="100" t="str">
        <f t="shared" ca="1" si="104"/>
        <v>-</v>
      </c>
      <c r="S74" s="62" t="s">
        <v>53</v>
      </c>
      <c r="T74" s="83" t="str">
        <f t="shared" ca="1" si="96"/>
        <v>-</v>
      </c>
      <c r="U74" s="114" t="str">
        <f t="shared" ca="1" si="96"/>
        <v>-</v>
      </c>
      <c r="V74" s="84" t="str">
        <f t="shared" ca="1" si="96"/>
        <v>-</v>
      </c>
      <c r="W74" s="114" t="str">
        <f t="shared" ca="1" si="96"/>
        <v>-</v>
      </c>
      <c r="X74" s="84" t="str">
        <f t="shared" ca="1" si="96"/>
        <v>-</v>
      </c>
      <c r="Y74" s="114" t="str">
        <f t="shared" ca="1" si="96"/>
        <v>-</v>
      </c>
      <c r="Z74" s="84" t="str">
        <f t="shared" ca="1" si="96"/>
        <v>-</v>
      </c>
      <c r="AA74" s="114" t="str">
        <f t="shared" ca="1" si="96"/>
        <v>-</v>
      </c>
      <c r="AB74" s="84" t="str">
        <f t="shared" ca="1" si="96"/>
        <v>-</v>
      </c>
      <c r="AC74" s="114" t="str">
        <f t="shared" ca="1" si="96"/>
        <v>-</v>
      </c>
      <c r="AD74" s="84" t="str">
        <f t="shared" ca="1" si="97"/>
        <v>-</v>
      </c>
      <c r="AE74" s="114" t="str">
        <f t="shared" ca="1" si="97"/>
        <v>-</v>
      </c>
      <c r="AF74" s="84" t="str">
        <f t="shared" ca="1" si="97"/>
        <v>-</v>
      </c>
      <c r="AG74" s="114" t="str">
        <f t="shared" ca="1" si="97"/>
        <v>-</v>
      </c>
      <c r="AH74" s="84" t="str">
        <f t="shared" ca="1" si="97"/>
        <v>-</v>
      </c>
      <c r="AI74" s="114" t="str">
        <f t="shared" ca="1" si="97"/>
        <v>-</v>
      </c>
      <c r="AJ74" s="79" t="str">
        <f t="shared" ca="1" si="97"/>
        <v>-</v>
      </c>
      <c r="CS74" s="74">
        <f t="shared" ca="1" si="95"/>
        <v>0</v>
      </c>
      <c r="CT74" s="74" t="s">
        <v>3</v>
      </c>
      <c r="CU74" s="74" t="s">
        <v>3</v>
      </c>
      <c r="CV74" s="74" t="s">
        <v>3</v>
      </c>
      <c r="CW74" s="4" t="e">
        <f t="shared" ca="1" si="80"/>
        <v>#N/A</v>
      </c>
      <c r="CZ74" s="62" t="str">
        <f t="shared" ca="1" si="83"/>
        <v>-</v>
      </c>
      <c r="DA74" s="6" t="str">
        <f t="shared" ca="1" si="84"/>
        <v>-</v>
      </c>
      <c r="DB74" s="6" t="str">
        <f t="shared" ca="1" si="85"/>
        <v>-</v>
      </c>
      <c r="DC74" s="6" t="str">
        <f t="shared" ca="1" si="86"/>
        <v>-</v>
      </c>
      <c r="DD74" s="6" t="str">
        <f t="shared" ca="1" si="87"/>
        <v>-</v>
      </c>
      <c r="DE74" s="6" t="str">
        <f t="shared" ca="1" si="88"/>
        <v>-</v>
      </c>
      <c r="DF74" s="6" t="str">
        <f t="shared" ca="1" si="89"/>
        <v>-</v>
      </c>
      <c r="DG74" s="6" t="str">
        <f t="shared" ca="1" si="98"/>
        <v>-</v>
      </c>
      <c r="DH74" s="63" t="str">
        <f t="shared" ca="1" si="105"/>
        <v>-</v>
      </c>
      <c r="DI74" s="6"/>
      <c r="DJ74" s="6"/>
      <c r="DK74" s="6"/>
      <c r="DL74" s="63"/>
    </row>
    <row r="75" spans="10:116" x14ac:dyDescent="0.3">
      <c r="J75" s="98">
        <v>16</v>
      </c>
      <c r="K75" s="98">
        <v>4</v>
      </c>
      <c r="L75" s="99" t="str">
        <f t="shared" ca="1" si="99"/>
        <v>-</v>
      </c>
      <c r="M75" s="117" t="str">
        <f t="shared" ca="1" si="100"/>
        <v>-</v>
      </c>
      <c r="N75" s="98" t="str">
        <f t="shared" ca="1" si="101"/>
        <v>-</v>
      </c>
      <c r="O75" s="98" t="str">
        <f t="shared" ca="1" si="102"/>
        <v>-</v>
      </c>
      <c r="P75" s="98" t="str">
        <f t="shared" ca="1" si="103"/>
        <v>-</v>
      </c>
      <c r="Q75" s="100" t="str">
        <f t="shared" ca="1" si="104"/>
        <v>-</v>
      </c>
      <c r="S75" s="51" t="s">
        <v>53</v>
      </c>
      <c r="T75" s="85" t="str">
        <f t="shared" ca="1" si="96"/>
        <v>-</v>
      </c>
      <c r="U75" s="107" t="str">
        <f t="shared" ca="1" si="96"/>
        <v>-</v>
      </c>
      <c r="V75" s="86" t="str">
        <f t="shared" ca="1" si="96"/>
        <v>-</v>
      </c>
      <c r="W75" s="107" t="str">
        <f t="shared" ca="1" si="96"/>
        <v>-</v>
      </c>
      <c r="X75" s="86" t="str">
        <f t="shared" ca="1" si="96"/>
        <v>-</v>
      </c>
      <c r="Y75" s="107" t="str">
        <f t="shared" ca="1" si="96"/>
        <v>-</v>
      </c>
      <c r="Z75" s="86" t="str">
        <f t="shared" ca="1" si="96"/>
        <v>-</v>
      </c>
      <c r="AA75" s="107" t="str">
        <f t="shared" ca="1" si="96"/>
        <v>-</v>
      </c>
      <c r="AB75" s="86" t="str">
        <f t="shared" ca="1" si="96"/>
        <v>-</v>
      </c>
      <c r="AC75" s="107" t="str">
        <f t="shared" ca="1" si="96"/>
        <v>-</v>
      </c>
      <c r="AD75" s="86" t="str">
        <f t="shared" ca="1" si="97"/>
        <v>-</v>
      </c>
      <c r="AE75" s="107" t="str">
        <f t="shared" ca="1" si="97"/>
        <v>-</v>
      </c>
      <c r="AF75" s="86" t="str">
        <f t="shared" ca="1" si="97"/>
        <v>-</v>
      </c>
      <c r="AG75" s="107" t="str">
        <f t="shared" ca="1" si="97"/>
        <v>-</v>
      </c>
      <c r="AH75" s="86" t="str">
        <f t="shared" ca="1" si="97"/>
        <v>-</v>
      </c>
      <c r="AI75" s="107" t="str">
        <f t="shared" ca="1" si="97"/>
        <v>-</v>
      </c>
      <c r="AJ75" s="87" t="str">
        <f t="shared" ca="1" si="97"/>
        <v>-</v>
      </c>
      <c r="CS75" s="74">
        <f t="shared" ca="1" si="95"/>
        <v>0</v>
      </c>
      <c r="CT75" s="74" t="s">
        <v>3</v>
      </c>
      <c r="CU75" s="74" t="s">
        <v>3</v>
      </c>
      <c r="CV75" s="74" t="s">
        <v>3</v>
      </c>
      <c r="CW75" s="4" t="e">
        <f t="shared" ca="1" si="80"/>
        <v>#N/A</v>
      </c>
      <c r="CZ75" s="51" t="str">
        <f t="shared" ca="1" si="83"/>
        <v>-</v>
      </c>
      <c r="DA75" s="52" t="str">
        <f t="shared" ca="1" si="84"/>
        <v>-</v>
      </c>
      <c r="DB75" s="52" t="str">
        <f t="shared" ca="1" si="85"/>
        <v>-</v>
      </c>
      <c r="DC75" s="52" t="str">
        <f t="shared" ca="1" si="86"/>
        <v>-</v>
      </c>
      <c r="DD75" s="52" t="str">
        <f t="shared" ca="1" si="87"/>
        <v>-</v>
      </c>
      <c r="DE75" s="52" t="str">
        <f t="shared" ca="1" si="88"/>
        <v>-</v>
      </c>
      <c r="DF75" s="52" t="str">
        <f t="shared" ca="1" si="89"/>
        <v>-</v>
      </c>
      <c r="DG75" s="52" t="str">
        <f t="shared" ca="1" si="98"/>
        <v>-</v>
      </c>
      <c r="DH75" s="53" t="str">
        <f t="shared" ca="1" si="105"/>
        <v>-</v>
      </c>
      <c r="DI75" s="52"/>
      <c r="DJ75" s="52"/>
      <c r="DK75" s="52"/>
      <c r="DL75" s="53"/>
    </row>
    <row r="76" spans="10:116" x14ac:dyDescent="0.3">
      <c r="CS76" s="74">
        <f t="shared" ca="1" si="95"/>
        <v>0</v>
      </c>
      <c r="CT76" s="74" t="s">
        <v>3</v>
      </c>
      <c r="CU76" s="74" t="s">
        <v>3</v>
      </c>
      <c r="CV76" s="74" t="s">
        <v>3</v>
      </c>
      <c r="CW76" s="4" t="e">
        <f t="shared" ca="1" si="80"/>
        <v>#N/A</v>
      </c>
    </row>
    <row r="77" spans="10:116" x14ac:dyDescent="0.3">
      <c r="CS77" s="74">
        <f t="shared" ca="1" si="95"/>
        <v>0</v>
      </c>
      <c r="CT77" s="74" t="s">
        <v>3</v>
      </c>
      <c r="CU77" s="74" t="s">
        <v>3</v>
      </c>
      <c r="CV77" s="74" t="s">
        <v>3</v>
      </c>
      <c r="CW77" s="4" t="e">
        <f t="shared" ca="1" si="80"/>
        <v>#N/A</v>
      </c>
    </row>
    <row r="78" spans="10:116" x14ac:dyDescent="0.3">
      <c r="CS78" s="74">
        <f t="shared" ca="1" si="95"/>
        <v>0</v>
      </c>
      <c r="CT78" s="74" t="s">
        <v>3</v>
      </c>
      <c r="CU78" s="74" t="s">
        <v>3</v>
      </c>
      <c r="CV78" s="74" t="s">
        <v>3</v>
      </c>
      <c r="CW78" s="4" t="e">
        <f t="shared" ca="1" si="80"/>
        <v>#N/A</v>
      </c>
    </row>
    <row r="79" spans="10:116" x14ac:dyDescent="0.3">
      <c r="CS79" s="74">
        <f t="shared" ca="1" si="95"/>
        <v>0</v>
      </c>
      <c r="CT79" s="74" t="s">
        <v>3</v>
      </c>
      <c r="CU79" s="74" t="s">
        <v>3</v>
      </c>
      <c r="CV79" s="74" t="s">
        <v>3</v>
      </c>
      <c r="CW79" s="4" t="e">
        <f t="shared" ca="1" si="80"/>
        <v>#N/A</v>
      </c>
    </row>
    <row r="80" spans="10:116" x14ac:dyDescent="0.3">
      <c r="CS80" s="6"/>
      <c r="CT80" s="6"/>
      <c r="CU80" s="6"/>
      <c r="CV80" s="6"/>
      <c r="CW80" s="6"/>
    </row>
    <row r="81" spans="94:101" x14ac:dyDescent="0.3">
      <c r="CP81" s="74" t="s">
        <v>23</v>
      </c>
      <c r="CQ81" s="74">
        <f>BT7</f>
        <v>0</v>
      </c>
      <c r="CS81" s="221" t="s">
        <v>122</v>
      </c>
      <c r="CT81" s="221"/>
      <c r="CU81" s="221"/>
      <c r="CV81" s="221"/>
      <c r="CW81" s="221"/>
    </row>
    <row r="82" spans="94:101" x14ac:dyDescent="0.3">
      <c r="CP82" s="74" t="s">
        <v>22</v>
      </c>
      <c r="CQ82" s="74" t="str">
        <f ca="1">IF(BV7="-", BU7, BV7)</f>
        <v>-</v>
      </c>
      <c r="CS82" s="74" t="s">
        <v>0</v>
      </c>
      <c r="CT82" s="74" t="s">
        <v>120</v>
      </c>
      <c r="CU82" s="74" t="s">
        <v>120</v>
      </c>
      <c r="CV82" s="74" t="s">
        <v>120</v>
      </c>
      <c r="CW82" s="74" t="s">
        <v>117</v>
      </c>
    </row>
    <row r="83" spans="94:101" x14ac:dyDescent="0.3">
      <c r="CP83" s="74" t="s">
        <v>121</v>
      </c>
      <c r="CQ83" s="74" t="e">
        <f ca="1">(CQ82-CQ81)/40</f>
        <v>#VALUE!</v>
      </c>
      <c r="CS83" s="74">
        <f>$CQ$81</f>
        <v>0</v>
      </c>
      <c r="CT83" s="74" t="s">
        <v>3</v>
      </c>
      <c r="CU83" s="74" t="s">
        <v>3</v>
      </c>
      <c r="CV83" s="74" t="s">
        <v>3</v>
      </c>
      <c r="CW83" s="4" t="e">
        <f ca="1">IF($CT$3, CS83*$CT$4+$CT$5, IF(CS83=0, $M$5, 10^($N$5*LOG10(CS83) + $O$5) + $M$5))</f>
        <v>#N/A</v>
      </c>
    </row>
    <row r="84" spans="94:101" x14ac:dyDescent="0.3">
      <c r="CS84" s="74" t="e">
        <f t="shared" ref="CS84:CS123" ca="1" si="106">CS83+$CQ$83</f>
        <v>#VALUE!</v>
      </c>
      <c r="CT84" s="74" t="s">
        <v>3</v>
      </c>
      <c r="CU84" s="74" t="s">
        <v>3</v>
      </c>
      <c r="CV84" s="74" t="s">
        <v>3</v>
      </c>
      <c r="CW84" s="4" t="e">
        <f t="shared" ref="CW84:CW123" ca="1" si="107">IF($CT$3, CS84*$CT$4+$CT$5, IF(CS84=0, $M$5, 10^($N$5*LOG10(CS84) + $O$5) + $M$5))</f>
        <v>#VALUE!</v>
      </c>
    </row>
    <row r="85" spans="94:101" x14ac:dyDescent="0.3">
      <c r="CS85" s="74" t="e">
        <f t="shared" ca="1" si="106"/>
        <v>#VALUE!</v>
      </c>
      <c r="CT85" s="74" t="s">
        <v>3</v>
      </c>
      <c r="CU85" s="74" t="s">
        <v>3</v>
      </c>
      <c r="CV85" s="74" t="s">
        <v>3</v>
      </c>
      <c r="CW85" s="4" t="e">
        <f t="shared" ca="1" si="107"/>
        <v>#VALUE!</v>
      </c>
    </row>
    <row r="86" spans="94:101" x14ac:dyDescent="0.3">
      <c r="CS86" s="74" t="e">
        <f t="shared" ca="1" si="106"/>
        <v>#VALUE!</v>
      </c>
      <c r="CT86" s="74" t="s">
        <v>3</v>
      </c>
      <c r="CU86" s="74" t="s">
        <v>3</v>
      </c>
      <c r="CV86" s="74" t="s">
        <v>3</v>
      </c>
      <c r="CW86" s="4" t="e">
        <f t="shared" ca="1" si="107"/>
        <v>#VALUE!</v>
      </c>
    </row>
    <row r="87" spans="94:101" x14ac:dyDescent="0.3">
      <c r="CS87" s="74" t="e">
        <f t="shared" ca="1" si="106"/>
        <v>#VALUE!</v>
      </c>
      <c r="CT87" s="74" t="s">
        <v>3</v>
      </c>
      <c r="CU87" s="74" t="s">
        <v>3</v>
      </c>
      <c r="CV87" s="74" t="s">
        <v>3</v>
      </c>
      <c r="CW87" s="4" t="e">
        <f t="shared" ca="1" si="107"/>
        <v>#VALUE!</v>
      </c>
    </row>
    <row r="88" spans="94:101" x14ac:dyDescent="0.3">
      <c r="CS88" s="74" t="e">
        <f t="shared" ca="1" si="106"/>
        <v>#VALUE!</v>
      </c>
      <c r="CT88" s="74" t="s">
        <v>3</v>
      </c>
      <c r="CU88" s="74" t="s">
        <v>3</v>
      </c>
      <c r="CV88" s="74" t="s">
        <v>3</v>
      </c>
      <c r="CW88" s="4" t="e">
        <f t="shared" ca="1" si="107"/>
        <v>#VALUE!</v>
      </c>
    </row>
    <row r="89" spans="94:101" x14ac:dyDescent="0.3">
      <c r="CS89" s="74" t="e">
        <f t="shared" ca="1" si="106"/>
        <v>#VALUE!</v>
      </c>
      <c r="CT89" s="74" t="s">
        <v>3</v>
      </c>
      <c r="CU89" s="74" t="s">
        <v>3</v>
      </c>
      <c r="CV89" s="74" t="s">
        <v>3</v>
      </c>
      <c r="CW89" s="4" t="e">
        <f t="shared" ca="1" si="107"/>
        <v>#VALUE!</v>
      </c>
    </row>
    <row r="90" spans="94:101" x14ac:dyDescent="0.3">
      <c r="CS90" s="74" t="e">
        <f t="shared" ca="1" si="106"/>
        <v>#VALUE!</v>
      </c>
      <c r="CT90" s="74" t="s">
        <v>3</v>
      </c>
      <c r="CU90" s="74" t="s">
        <v>3</v>
      </c>
      <c r="CV90" s="74" t="s">
        <v>3</v>
      </c>
      <c r="CW90" s="4" t="e">
        <f t="shared" ca="1" si="107"/>
        <v>#VALUE!</v>
      </c>
    </row>
    <row r="91" spans="94:101" x14ac:dyDescent="0.3">
      <c r="CS91" s="74" t="e">
        <f t="shared" ca="1" si="106"/>
        <v>#VALUE!</v>
      </c>
      <c r="CT91" s="74" t="s">
        <v>3</v>
      </c>
      <c r="CU91" s="74" t="s">
        <v>3</v>
      </c>
      <c r="CV91" s="74" t="s">
        <v>3</v>
      </c>
      <c r="CW91" s="4" t="e">
        <f t="shared" ca="1" si="107"/>
        <v>#VALUE!</v>
      </c>
    </row>
    <row r="92" spans="94:101" x14ac:dyDescent="0.3">
      <c r="CS92" s="74" t="e">
        <f t="shared" ca="1" si="106"/>
        <v>#VALUE!</v>
      </c>
      <c r="CT92" s="74" t="s">
        <v>3</v>
      </c>
      <c r="CU92" s="74" t="s">
        <v>3</v>
      </c>
      <c r="CV92" s="74" t="s">
        <v>3</v>
      </c>
      <c r="CW92" s="4" t="e">
        <f t="shared" ca="1" si="107"/>
        <v>#VALUE!</v>
      </c>
    </row>
    <row r="93" spans="94:101" x14ac:dyDescent="0.3">
      <c r="CS93" s="74" t="e">
        <f t="shared" ca="1" si="106"/>
        <v>#VALUE!</v>
      </c>
      <c r="CT93" s="74" t="s">
        <v>3</v>
      </c>
      <c r="CU93" s="74" t="s">
        <v>3</v>
      </c>
      <c r="CV93" s="74" t="s">
        <v>3</v>
      </c>
      <c r="CW93" s="4" t="e">
        <f t="shared" ca="1" si="107"/>
        <v>#VALUE!</v>
      </c>
    </row>
    <row r="94" spans="94:101" x14ac:dyDescent="0.3">
      <c r="CS94" s="74" t="e">
        <f t="shared" ca="1" si="106"/>
        <v>#VALUE!</v>
      </c>
      <c r="CT94" s="74" t="s">
        <v>3</v>
      </c>
      <c r="CU94" s="74" t="s">
        <v>3</v>
      </c>
      <c r="CV94" s="74" t="s">
        <v>3</v>
      </c>
      <c r="CW94" s="4" t="e">
        <f t="shared" ca="1" si="107"/>
        <v>#VALUE!</v>
      </c>
    </row>
    <row r="95" spans="94:101" x14ac:dyDescent="0.3">
      <c r="CS95" s="74" t="e">
        <f t="shared" ca="1" si="106"/>
        <v>#VALUE!</v>
      </c>
      <c r="CT95" s="74" t="s">
        <v>3</v>
      </c>
      <c r="CU95" s="74" t="s">
        <v>3</v>
      </c>
      <c r="CV95" s="74" t="s">
        <v>3</v>
      </c>
      <c r="CW95" s="4" t="e">
        <f t="shared" ca="1" si="107"/>
        <v>#VALUE!</v>
      </c>
    </row>
    <row r="96" spans="94:101" x14ac:dyDescent="0.3">
      <c r="CS96" s="74" t="e">
        <f t="shared" ca="1" si="106"/>
        <v>#VALUE!</v>
      </c>
      <c r="CT96" s="74" t="s">
        <v>3</v>
      </c>
      <c r="CU96" s="74" t="s">
        <v>3</v>
      </c>
      <c r="CV96" s="74" t="s">
        <v>3</v>
      </c>
      <c r="CW96" s="4" t="e">
        <f t="shared" ca="1" si="107"/>
        <v>#VALUE!</v>
      </c>
    </row>
    <row r="97" spans="97:101" x14ac:dyDescent="0.3">
      <c r="CS97" s="74" t="e">
        <f t="shared" ca="1" si="106"/>
        <v>#VALUE!</v>
      </c>
      <c r="CT97" s="74" t="s">
        <v>3</v>
      </c>
      <c r="CU97" s="74" t="s">
        <v>3</v>
      </c>
      <c r="CV97" s="74" t="s">
        <v>3</v>
      </c>
      <c r="CW97" s="4" t="e">
        <f t="shared" ca="1" si="107"/>
        <v>#VALUE!</v>
      </c>
    </row>
    <row r="98" spans="97:101" x14ac:dyDescent="0.3">
      <c r="CS98" s="74" t="e">
        <f t="shared" ca="1" si="106"/>
        <v>#VALUE!</v>
      </c>
      <c r="CT98" s="74" t="s">
        <v>3</v>
      </c>
      <c r="CU98" s="74" t="s">
        <v>3</v>
      </c>
      <c r="CV98" s="74" t="s">
        <v>3</v>
      </c>
      <c r="CW98" s="4" t="e">
        <f t="shared" ca="1" si="107"/>
        <v>#VALUE!</v>
      </c>
    </row>
    <row r="99" spans="97:101" x14ac:dyDescent="0.3">
      <c r="CS99" s="74" t="e">
        <f t="shared" ca="1" si="106"/>
        <v>#VALUE!</v>
      </c>
      <c r="CT99" s="74" t="s">
        <v>3</v>
      </c>
      <c r="CU99" s="74" t="s">
        <v>3</v>
      </c>
      <c r="CV99" s="74" t="s">
        <v>3</v>
      </c>
      <c r="CW99" s="4" t="e">
        <f t="shared" ca="1" si="107"/>
        <v>#VALUE!</v>
      </c>
    </row>
    <row r="100" spans="97:101" x14ac:dyDescent="0.3">
      <c r="CS100" s="74" t="e">
        <f t="shared" ca="1" si="106"/>
        <v>#VALUE!</v>
      </c>
      <c r="CT100" s="74" t="s">
        <v>3</v>
      </c>
      <c r="CU100" s="74" t="s">
        <v>3</v>
      </c>
      <c r="CV100" s="74" t="s">
        <v>3</v>
      </c>
      <c r="CW100" s="4" t="e">
        <f t="shared" ca="1" si="107"/>
        <v>#VALUE!</v>
      </c>
    </row>
    <row r="101" spans="97:101" x14ac:dyDescent="0.3">
      <c r="CS101" s="74" t="e">
        <f t="shared" ca="1" si="106"/>
        <v>#VALUE!</v>
      </c>
      <c r="CT101" s="74" t="s">
        <v>3</v>
      </c>
      <c r="CU101" s="74" t="s">
        <v>3</v>
      </c>
      <c r="CV101" s="74" t="s">
        <v>3</v>
      </c>
      <c r="CW101" s="4" t="e">
        <f t="shared" ca="1" si="107"/>
        <v>#VALUE!</v>
      </c>
    </row>
    <row r="102" spans="97:101" x14ac:dyDescent="0.3">
      <c r="CS102" s="74" t="e">
        <f t="shared" ca="1" si="106"/>
        <v>#VALUE!</v>
      </c>
      <c r="CT102" s="74" t="s">
        <v>3</v>
      </c>
      <c r="CU102" s="74" t="s">
        <v>3</v>
      </c>
      <c r="CV102" s="74" t="s">
        <v>3</v>
      </c>
      <c r="CW102" s="4" t="e">
        <f t="shared" ca="1" si="107"/>
        <v>#VALUE!</v>
      </c>
    </row>
    <row r="103" spans="97:101" x14ac:dyDescent="0.3">
      <c r="CS103" s="74" t="e">
        <f t="shared" ca="1" si="106"/>
        <v>#VALUE!</v>
      </c>
      <c r="CT103" s="74" t="s">
        <v>3</v>
      </c>
      <c r="CU103" s="74" t="s">
        <v>3</v>
      </c>
      <c r="CV103" s="74" t="s">
        <v>3</v>
      </c>
      <c r="CW103" s="4" t="e">
        <f t="shared" ca="1" si="107"/>
        <v>#VALUE!</v>
      </c>
    </row>
    <row r="104" spans="97:101" x14ac:dyDescent="0.3">
      <c r="CS104" s="74" t="e">
        <f t="shared" ca="1" si="106"/>
        <v>#VALUE!</v>
      </c>
      <c r="CT104" s="74" t="s">
        <v>3</v>
      </c>
      <c r="CU104" s="74" t="s">
        <v>3</v>
      </c>
      <c r="CV104" s="74" t="s">
        <v>3</v>
      </c>
      <c r="CW104" s="4" t="e">
        <f t="shared" ca="1" si="107"/>
        <v>#VALUE!</v>
      </c>
    </row>
    <row r="105" spans="97:101" x14ac:dyDescent="0.3">
      <c r="CS105" s="74" t="e">
        <f t="shared" ca="1" si="106"/>
        <v>#VALUE!</v>
      </c>
      <c r="CT105" s="74" t="s">
        <v>3</v>
      </c>
      <c r="CU105" s="74" t="s">
        <v>3</v>
      </c>
      <c r="CV105" s="74" t="s">
        <v>3</v>
      </c>
      <c r="CW105" s="4" t="e">
        <f t="shared" ca="1" si="107"/>
        <v>#VALUE!</v>
      </c>
    </row>
    <row r="106" spans="97:101" x14ac:dyDescent="0.3">
      <c r="CS106" s="74" t="e">
        <f t="shared" ca="1" si="106"/>
        <v>#VALUE!</v>
      </c>
      <c r="CT106" s="74" t="s">
        <v>3</v>
      </c>
      <c r="CU106" s="74" t="s">
        <v>3</v>
      </c>
      <c r="CV106" s="74" t="s">
        <v>3</v>
      </c>
      <c r="CW106" s="4" t="e">
        <f t="shared" ca="1" si="107"/>
        <v>#VALUE!</v>
      </c>
    </row>
    <row r="107" spans="97:101" x14ac:dyDescent="0.3">
      <c r="CS107" s="74" t="e">
        <f t="shared" ca="1" si="106"/>
        <v>#VALUE!</v>
      </c>
      <c r="CT107" s="74" t="s">
        <v>3</v>
      </c>
      <c r="CU107" s="74" t="s">
        <v>3</v>
      </c>
      <c r="CV107" s="74" t="s">
        <v>3</v>
      </c>
      <c r="CW107" s="4" t="e">
        <f t="shared" ca="1" si="107"/>
        <v>#VALUE!</v>
      </c>
    </row>
    <row r="108" spans="97:101" x14ac:dyDescent="0.3">
      <c r="CS108" s="74" t="e">
        <f t="shared" ca="1" si="106"/>
        <v>#VALUE!</v>
      </c>
      <c r="CT108" s="74" t="s">
        <v>3</v>
      </c>
      <c r="CU108" s="74" t="s">
        <v>3</v>
      </c>
      <c r="CV108" s="74" t="s">
        <v>3</v>
      </c>
      <c r="CW108" s="4" t="e">
        <f t="shared" ca="1" si="107"/>
        <v>#VALUE!</v>
      </c>
    </row>
    <row r="109" spans="97:101" x14ac:dyDescent="0.3">
      <c r="CS109" s="74" t="e">
        <f t="shared" ca="1" si="106"/>
        <v>#VALUE!</v>
      </c>
      <c r="CT109" s="74" t="s">
        <v>3</v>
      </c>
      <c r="CU109" s="74" t="s">
        <v>3</v>
      </c>
      <c r="CV109" s="74" t="s">
        <v>3</v>
      </c>
      <c r="CW109" s="4" t="e">
        <f t="shared" ca="1" si="107"/>
        <v>#VALUE!</v>
      </c>
    </row>
    <row r="110" spans="97:101" x14ac:dyDescent="0.3">
      <c r="CS110" s="74" t="e">
        <f t="shared" ca="1" si="106"/>
        <v>#VALUE!</v>
      </c>
      <c r="CT110" s="74" t="s">
        <v>3</v>
      </c>
      <c r="CU110" s="74" t="s">
        <v>3</v>
      </c>
      <c r="CV110" s="74" t="s">
        <v>3</v>
      </c>
      <c r="CW110" s="4" t="e">
        <f t="shared" ca="1" si="107"/>
        <v>#VALUE!</v>
      </c>
    </row>
    <row r="111" spans="97:101" x14ac:dyDescent="0.3">
      <c r="CS111" s="74" t="e">
        <f t="shared" ca="1" si="106"/>
        <v>#VALUE!</v>
      </c>
      <c r="CT111" s="74" t="s">
        <v>3</v>
      </c>
      <c r="CU111" s="74" t="s">
        <v>3</v>
      </c>
      <c r="CV111" s="74" t="s">
        <v>3</v>
      </c>
      <c r="CW111" s="4" t="e">
        <f t="shared" ca="1" si="107"/>
        <v>#VALUE!</v>
      </c>
    </row>
    <row r="112" spans="97:101" x14ac:dyDescent="0.3">
      <c r="CS112" s="74" t="e">
        <f t="shared" ca="1" si="106"/>
        <v>#VALUE!</v>
      </c>
      <c r="CT112" s="74" t="s">
        <v>3</v>
      </c>
      <c r="CU112" s="74" t="s">
        <v>3</v>
      </c>
      <c r="CV112" s="74" t="s">
        <v>3</v>
      </c>
      <c r="CW112" s="4" t="e">
        <f t="shared" ca="1" si="107"/>
        <v>#VALUE!</v>
      </c>
    </row>
    <row r="113" spans="97:101" x14ac:dyDescent="0.3">
      <c r="CS113" s="74" t="e">
        <f t="shared" ca="1" si="106"/>
        <v>#VALUE!</v>
      </c>
      <c r="CT113" s="74" t="s">
        <v>3</v>
      </c>
      <c r="CU113" s="74" t="s">
        <v>3</v>
      </c>
      <c r="CV113" s="74" t="s">
        <v>3</v>
      </c>
      <c r="CW113" s="4" t="e">
        <f t="shared" ca="1" si="107"/>
        <v>#VALUE!</v>
      </c>
    </row>
    <row r="114" spans="97:101" x14ac:dyDescent="0.3">
      <c r="CS114" s="74" t="e">
        <f t="shared" ca="1" si="106"/>
        <v>#VALUE!</v>
      </c>
      <c r="CT114" s="74" t="s">
        <v>3</v>
      </c>
      <c r="CU114" s="74" t="s">
        <v>3</v>
      </c>
      <c r="CV114" s="74" t="s">
        <v>3</v>
      </c>
      <c r="CW114" s="4" t="e">
        <f t="shared" ca="1" si="107"/>
        <v>#VALUE!</v>
      </c>
    </row>
    <row r="115" spans="97:101" x14ac:dyDescent="0.3">
      <c r="CS115" s="74" t="e">
        <f t="shared" ca="1" si="106"/>
        <v>#VALUE!</v>
      </c>
      <c r="CT115" s="74" t="s">
        <v>3</v>
      </c>
      <c r="CU115" s="74" t="s">
        <v>3</v>
      </c>
      <c r="CV115" s="74" t="s">
        <v>3</v>
      </c>
      <c r="CW115" s="4" t="e">
        <f t="shared" ca="1" si="107"/>
        <v>#VALUE!</v>
      </c>
    </row>
    <row r="116" spans="97:101" x14ac:dyDescent="0.3">
      <c r="CS116" s="74" t="e">
        <f t="shared" ca="1" si="106"/>
        <v>#VALUE!</v>
      </c>
      <c r="CT116" s="74" t="s">
        <v>3</v>
      </c>
      <c r="CU116" s="74" t="s">
        <v>3</v>
      </c>
      <c r="CV116" s="74" t="s">
        <v>3</v>
      </c>
      <c r="CW116" s="4" t="e">
        <f t="shared" ca="1" si="107"/>
        <v>#VALUE!</v>
      </c>
    </row>
    <row r="117" spans="97:101" x14ac:dyDescent="0.3">
      <c r="CS117" s="74" t="e">
        <f t="shared" ca="1" si="106"/>
        <v>#VALUE!</v>
      </c>
      <c r="CT117" s="74" t="s">
        <v>3</v>
      </c>
      <c r="CU117" s="74" t="s">
        <v>3</v>
      </c>
      <c r="CV117" s="74" t="s">
        <v>3</v>
      </c>
      <c r="CW117" s="4" t="e">
        <f t="shared" ca="1" si="107"/>
        <v>#VALUE!</v>
      </c>
    </row>
    <row r="118" spans="97:101" x14ac:dyDescent="0.3">
      <c r="CS118" s="74" t="e">
        <f t="shared" ca="1" si="106"/>
        <v>#VALUE!</v>
      </c>
      <c r="CT118" s="74" t="s">
        <v>3</v>
      </c>
      <c r="CU118" s="74" t="s">
        <v>3</v>
      </c>
      <c r="CV118" s="74" t="s">
        <v>3</v>
      </c>
      <c r="CW118" s="4" t="e">
        <f t="shared" ca="1" si="107"/>
        <v>#VALUE!</v>
      </c>
    </row>
    <row r="119" spans="97:101" x14ac:dyDescent="0.3">
      <c r="CS119" s="74" t="e">
        <f t="shared" ca="1" si="106"/>
        <v>#VALUE!</v>
      </c>
      <c r="CT119" s="74" t="s">
        <v>3</v>
      </c>
      <c r="CU119" s="74" t="s">
        <v>3</v>
      </c>
      <c r="CV119" s="74" t="s">
        <v>3</v>
      </c>
      <c r="CW119" s="4" t="e">
        <f t="shared" ca="1" si="107"/>
        <v>#VALUE!</v>
      </c>
    </row>
    <row r="120" spans="97:101" x14ac:dyDescent="0.3">
      <c r="CS120" s="74" t="e">
        <f t="shared" ca="1" si="106"/>
        <v>#VALUE!</v>
      </c>
      <c r="CT120" s="74" t="s">
        <v>3</v>
      </c>
      <c r="CU120" s="74" t="s">
        <v>3</v>
      </c>
      <c r="CV120" s="74" t="s">
        <v>3</v>
      </c>
      <c r="CW120" s="4" t="e">
        <f t="shared" ca="1" si="107"/>
        <v>#VALUE!</v>
      </c>
    </row>
    <row r="121" spans="97:101" x14ac:dyDescent="0.3">
      <c r="CS121" s="74" t="e">
        <f t="shared" ca="1" si="106"/>
        <v>#VALUE!</v>
      </c>
      <c r="CT121" s="74" t="s">
        <v>3</v>
      </c>
      <c r="CU121" s="74" t="s">
        <v>3</v>
      </c>
      <c r="CV121" s="74" t="s">
        <v>3</v>
      </c>
      <c r="CW121" s="4" t="e">
        <f t="shared" ca="1" si="107"/>
        <v>#VALUE!</v>
      </c>
    </row>
    <row r="122" spans="97:101" x14ac:dyDescent="0.3">
      <c r="CS122" s="74" t="e">
        <f t="shared" ca="1" si="106"/>
        <v>#VALUE!</v>
      </c>
      <c r="CT122" s="74" t="s">
        <v>3</v>
      </c>
      <c r="CU122" s="74" t="s">
        <v>3</v>
      </c>
      <c r="CV122" s="74" t="s">
        <v>3</v>
      </c>
      <c r="CW122" s="4" t="e">
        <f t="shared" ca="1" si="107"/>
        <v>#VALUE!</v>
      </c>
    </row>
    <row r="123" spans="97:101" x14ac:dyDescent="0.3">
      <c r="CS123" s="74" t="e">
        <f t="shared" ca="1" si="106"/>
        <v>#VALUE!</v>
      </c>
      <c r="CT123" s="74" t="s">
        <v>3</v>
      </c>
      <c r="CU123" s="74" t="s">
        <v>3</v>
      </c>
      <c r="CV123" s="74" t="s">
        <v>3</v>
      </c>
      <c r="CW123" s="4" t="e">
        <f t="shared" ca="1" si="107"/>
        <v>#VALUE!</v>
      </c>
    </row>
    <row r="127" spans="97:101" ht="15" thickBot="1" x14ac:dyDescent="0.35"/>
    <row r="128" spans="97:101" ht="15" thickBot="1" x14ac:dyDescent="0.35">
      <c r="CS128" s="216" t="s">
        <v>29</v>
      </c>
      <c r="CT128" s="220"/>
      <c r="CU128" s="217"/>
    </row>
    <row r="129" spans="97:99" ht="15" thickBot="1" x14ac:dyDescent="0.35">
      <c r="CS129" s="45" t="s">
        <v>15</v>
      </c>
      <c r="CT129" s="38" t="s">
        <v>16</v>
      </c>
      <c r="CU129" s="46" t="s">
        <v>31</v>
      </c>
    </row>
    <row r="130" spans="97:99" ht="15" thickBot="1" x14ac:dyDescent="0.35">
      <c r="CS130" s="35" t="e">
        <f ca="1" xml:space="preserve"> O5</f>
        <v>#DIV/0!</v>
      </c>
      <c r="CT130" s="36" t="e">
        <f ca="1" xml:space="preserve"> N5</f>
        <v>#DIV/0!</v>
      </c>
      <c r="CU130" s="37" t="e">
        <f ca="1" xml:space="preserve"> M5</f>
        <v>#N/A</v>
      </c>
    </row>
    <row r="131" spans="97:99" ht="15" thickBot="1" x14ac:dyDescent="0.35">
      <c r="CS131" s="31"/>
      <c r="CT131" s="33"/>
      <c r="CU131" s="32"/>
    </row>
    <row r="132" spans="97:99" ht="15" thickBot="1" x14ac:dyDescent="0.35">
      <c r="CS132" s="216" t="s">
        <v>18</v>
      </c>
      <c r="CT132" s="220"/>
      <c r="CU132" s="217"/>
    </row>
    <row r="133" spans="97:99" ht="15" thickBot="1" x14ac:dyDescent="0.35">
      <c r="CS133" s="34" t="str">
        <f ca="1" xml:space="preserve"> IF(ISERROR(CS130), "N/A", TEXT(CS130,"0.000"))</f>
        <v>N/A</v>
      </c>
      <c r="CT133" s="34" t="str">
        <f ca="1" xml:space="preserve"> IF(ISERROR(CT130), "N/A", TEXT(CT130,"0.0000"))</f>
        <v>N/A</v>
      </c>
      <c r="CU133" s="30" t="str">
        <f ca="1" xml:space="preserve"> IF(OR(ISERROR(CU130), CT3), "N/A", TEXT(CU130,0))</f>
        <v>N/A</v>
      </c>
    </row>
    <row r="134" spans="97:99" ht="15" thickBot="1" x14ac:dyDescent="0.35">
      <c r="CS134" s="213" t="str">
        <f ca="1" xml:space="preserve"> "Y = " &amp; CT133 &amp; "*X + " &amp;CS133</f>
        <v>Y = N/A*X + N/A</v>
      </c>
      <c r="CT134" s="214"/>
      <c r="CU134" s="215"/>
    </row>
    <row r="135" spans="97:99" ht="15" thickBot="1" x14ac:dyDescent="0.35">
      <c r="CT135" s="23"/>
    </row>
    <row r="136" spans="97:99" ht="16.8" thickBot="1" x14ac:dyDescent="0.35">
      <c r="CS136" s="216" t="s">
        <v>19</v>
      </c>
      <c r="CT136" s="217"/>
    </row>
    <row r="137" spans="97:99" x14ac:dyDescent="0.3">
      <c r="CS137" s="24" t="e">
        <f ca="1" xml:space="preserve"> RSQ(O8:O75,N8:N75)</f>
        <v>#DIV/0!</v>
      </c>
      <c r="CT137" s="25" t="s">
        <v>20</v>
      </c>
    </row>
    <row r="138" spans="97:99" ht="15" thickBot="1" x14ac:dyDescent="0.35">
      <c r="CS138" s="7" t="e">
        <f ca="1" xml:space="preserve"> "R " &amp; " = " &amp; TEXT(CS137, "0.000" )</f>
        <v>#DIV/0!</v>
      </c>
      <c r="CT138" s="9" t="s">
        <v>21</v>
      </c>
    </row>
    <row r="139" spans="97:99" ht="15" thickBot="1" x14ac:dyDescent="0.35"/>
    <row r="140" spans="97:99" ht="15" thickBot="1" x14ac:dyDescent="0.35">
      <c r="CS140" s="216" t="s">
        <v>18</v>
      </c>
      <c r="CT140" s="217"/>
    </row>
    <row r="141" spans="97:99" x14ac:dyDescent="0.3">
      <c r="CS141" s="19" t="e">
        <f ca="1" xml:space="preserve"> TEXT(CS138,0)</f>
        <v>#DIV/0!</v>
      </c>
      <c r="CT141" s="20" t="str">
        <f xml:space="preserve"> TEXT(CT138,0)</f>
        <v>Text</v>
      </c>
    </row>
    <row r="142" spans="97:99" ht="15" thickBot="1" x14ac:dyDescent="0.35">
      <c r="CS142" s="218" t="str">
        <f ca="1" xml:space="preserve"> "Y = (X - " &amp; CS133 &amp; ") / " &amp; CT133</f>
        <v>Y = (X - N/A) / N/A</v>
      </c>
      <c r="CT142" s="219"/>
    </row>
    <row r="143" spans="97:99" ht="15" thickBot="1" x14ac:dyDescent="0.35"/>
    <row r="144" spans="97:99" ht="15" thickBot="1" x14ac:dyDescent="0.35">
      <c r="CS144" s="223" t="s">
        <v>30</v>
      </c>
      <c r="CT144" s="224"/>
      <c r="CU144" s="225"/>
    </row>
    <row r="145" spans="97:99" ht="15" thickBot="1" x14ac:dyDescent="0.35">
      <c r="CS145" s="202" t="str">
        <f ca="1" xml:space="preserve"> "log(signal - " &amp; CU133 &amp; ") - " &amp; CS133</f>
        <v>log(signal - N/A) - N/A</v>
      </c>
      <c r="CT145" s="203"/>
      <c r="CU145" s="204"/>
    </row>
    <row r="146" spans="97:99" x14ac:dyDescent="0.3">
      <c r="CS146" s="205" t="str">
        <f ca="1" xml:space="preserve"> CT133</f>
        <v>N/A</v>
      </c>
      <c r="CT146" s="206"/>
      <c r="CU146" s="206"/>
    </row>
  </sheetData>
  <mergeCells count="19">
    <mergeCell ref="BO6:BQ6"/>
    <mergeCell ref="BT5:CJ5"/>
    <mergeCell ref="CM6:CP6"/>
    <mergeCell ref="T1:AJ1"/>
    <mergeCell ref="CS144:CU144"/>
    <mergeCell ref="BB6:BF6"/>
    <mergeCell ref="BH6:BL6"/>
    <mergeCell ref="CS145:CU145"/>
    <mergeCell ref="CS146:CU146"/>
    <mergeCell ref="CZ5:DL5"/>
    <mergeCell ref="CS7:CW7"/>
    <mergeCell ref="CS134:CU134"/>
    <mergeCell ref="CS140:CT140"/>
    <mergeCell ref="CS142:CT142"/>
    <mergeCell ref="CS136:CT136"/>
    <mergeCell ref="CS128:CU128"/>
    <mergeCell ref="CS132:CU132"/>
    <mergeCell ref="CS27:CW27"/>
    <mergeCell ref="CS81:CW81"/>
  </mergeCells>
  <phoneticPr fontId="4" type="noConversion"/>
  <conditionalFormatting sqref="BC8:BF24">
    <cfRule type="expression" dxfId="5" priority="2">
      <formula>BC8</formula>
    </cfRule>
  </conditionalFormatting>
  <conditionalFormatting sqref="BI8:BL24">
    <cfRule type="expression" dxfId="4" priority="1">
      <formula>BI8</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S164"/>
  <sheetViews>
    <sheetView workbookViewId="0">
      <selection activeCell="Q25" sqref="Q25"/>
    </sheetView>
  </sheetViews>
  <sheetFormatPr defaultRowHeight="14.4" x14ac:dyDescent="0.3"/>
  <cols>
    <col min="15" max="15" width="10.5546875" customWidth="1"/>
    <col min="17" max="17" width="12.33203125" customWidth="1"/>
  </cols>
  <sheetData>
    <row r="2" spans="2:17" ht="15" thickBot="1" x14ac:dyDescent="0.35">
      <c r="B2" s="4" t="str">
        <f xml:space="preserve"> IF(ISBLANK(Measurement!B3), "-", Measurement!B3)</f>
        <v>-</v>
      </c>
      <c r="C2" s="4" t="str">
        <f xml:space="preserve"> IF(ISBLANK(Measurement!C3), "-", Measurement!C3)</f>
        <v>-</v>
      </c>
      <c r="D2" s="4" t="str">
        <f xml:space="preserve"> IF(ISBLANK(Measurement!D3), "-", Measurement!D3)</f>
        <v>-</v>
      </c>
      <c r="E2" s="4" t="str">
        <f xml:space="preserve"> IF(ISBLANK(Measurement!E3), "-", Measurement!E3)</f>
        <v>-</v>
      </c>
      <c r="F2" s="4" t="str">
        <f xml:space="preserve"> IF(ISBLANK(Measurement!F3), "-", Measurement!F3)</f>
        <v>-</v>
      </c>
      <c r="G2" s="4" t="str">
        <f xml:space="preserve"> IF(ISBLANK(Measurement!G3), "-", Measurement!G3)</f>
        <v>-</v>
      </c>
      <c r="H2" s="4" t="str">
        <f xml:space="preserve"> IF(ISBLANK(Measurement!H3), "-", Measurement!H3)</f>
        <v>-</v>
      </c>
      <c r="I2" s="4" t="str">
        <f xml:space="preserve"> IF(ISBLANK(Measurement!I3), "-", Measurement!I3)</f>
        <v>-</v>
      </c>
      <c r="J2" s="4" t="str">
        <f xml:space="preserve"> IF(ISBLANK(Measurement!J3), "-", Measurement!J3)</f>
        <v>-</v>
      </c>
      <c r="K2" s="4" t="str">
        <f xml:space="preserve"> IF(ISBLANK(Measurement!K3), "-", Measurement!K3)</f>
        <v>-</v>
      </c>
      <c r="L2" s="4" t="str">
        <f xml:space="preserve"> IF(ISBLANK(Measurement!L3), "-", Measurement!L3)</f>
        <v>-</v>
      </c>
      <c r="M2" s="4" t="str">
        <f xml:space="preserve"> IF(ISBLANK(Measurement!M3), "-", Measurement!M3)</f>
        <v>-</v>
      </c>
      <c r="P2" s="1" t="s">
        <v>4</v>
      </c>
      <c r="Q2" s="1" t="s">
        <v>0</v>
      </c>
    </row>
    <row r="3" spans="2:17" ht="15" thickTop="1" x14ac:dyDescent="0.3">
      <c r="B3" s="4" t="str">
        <f xml:space="preserve"> IF(ISBLANK(Measurement!B4), "-", Measurement!B4)</f>
        <v>-</v>
      </c>
      <c r="C3" s="4" t="str">
        <f xml:space="preserve"> IF(ISBLANK(Measurement!C4), "-", Measurement!C4)</f>
        <v>-</v>
      </c>
      <c r="D3" s="4" t="str">
        <f xml:space="preserve"> IF(ISBLANK(Measurement!D4), "-", Measurement!D4)</f>
        <v>-</v>
      </c>
      <c r="E3" s="4" t="str">
        <f xml:space="preserve"> IF(ISBLANK(Measurement!E4), "-", Measurement!E4)</f>
        <v>-</v>
      </c>
      <c r="F3" s="4" t="str">
        <f xml:space="preserve"> IF(ISBLANK(Measurement!F4), "-", Measurement!F4)</f>
        <v>-</v>
      </c>
      <c r="G3" s="4" t="str">
        <f xml:space="preserve"> IF(ISBLANK(Measurement!G4), "-", Measurement!G4)</f>
        <v>-</v>
      </c>
      <c r="H3" s="4" t="str">
        <f xml:space="preserve"> IF(ISBLANK(Measurement!H4), "-", Measurement!H4)</f>
        <v>-</v>
      </c>
      <c r="I3" s="4" t="str">
        <f xml:space="preserve"> IF(ISBLANK(Measurement!I4), "-", Measurement!I4)</f>
        <v>-</v>
      </c>
      <c r="J3" s="4" t="str">
        <f xml:space="preserve"> IF(ISBLANK(Measurement!J4), "-", Measurement!J4)</f>
        <v>-</v>
      </c>
      <c r="K3" s="4" t="str">
        <f xml:space="preserve"> IF(ISBLANK(Measurement!K4), "-", Measurement!K4)</f>
        <v>-</v>
      </c>
      <c r="L3" s="4" t="str">
        <f xml:space="preserve"> IF(ISBLANK(Measurement!L4), "-", Measurement!L4)</f>
        <v>-</v>
      </c>
      <c r="M3" s="4" t="str">
        <f xml:space="preserve"> IF(ISBLANK(Measurement!M4), "-", Measurement!M4)</f>
        <v>-</v>
      </c>
      <c r="P3" s="3" t="e">
        <f ca="1" xml:space="preserve"> 'Curve Calculations'!CT9</f>
        <v>#N/A</v>
      </c>
      <c r="Q3" s="3">
        <f ca="1" xml:space="preserve"> 'Curve Calculations'!CS9</f>
        <v>0</v>
      </c>
    </row>
    <row r="4" spans="2:17" x14ac:dyDescent="0.3">
      <c r="B4" s="4" t="str">
        <f xml:space="preserve"> IF(ISBLANK(Measurement!B5), "-", Measurement!B5)</f>
        <v>-</v>
      </c>
      <c r="C4" s="4" t="str">
        <f xml:space="preserve"> IF(ISBLANK(Measurement!C5), "-", Measurement!C5)</f>
        <v>-</v>
      </c>
      <c r="D4" s="4" t="str">
        <f xml:space="preserve"> IF(ISBLANK(Measurement!D5), "-", Measurement!D5)</f>
        <v>-</v>
      </c>
      <c r="E4" s="4" t="str">
        <f xml:space="preserve"> IF(ISBLANK(Measurement!E5), "-", Measurement!E5)</f>
        <v>-</v>
      </c>
      <c r="F4" s="4" t="str">
        <f xml:space="preserve"> IF(ISBLANK(Measurement!F5), "-", Measurement!F5)</f>
        <v>-</v>
      </c>
      <c r="G4" s="4" t="str">
        <f xml:space="preserve"> IF(ISBLANK(Measurement!G5), "-", Measurement!G5)</f>
        <v>-</v>
      </c>
      <c r="H4" s="4" t="str">
        <f xml:space="preserve"> IF(ISBLANK(Measurement!H5), "-", Measurement!H5)</f>
        <v>-</v>
      </c>
      <c r="I4" s="4" t="str">
        <f xml:space="preserve"> IF(ISBLANK(Measurement!I5), "-", Measurement!I5)</f>
        <v>-</v>
      </c>
      <c r="J4" s="4" t="str">
        <f xml:space="preserve"> IF(ISBLANK(Measurement!J5), "-", Measurement!J5)</f>
        <v>-</v>
      </c>
      <c r="K4" s="4" t="str">
        <f xml:space="preserve"> IF(ISBLANK(Measurement!K5), "-", Measurement!K5)</f>
        <v>-</v>
      </c>
      <c r="L4" s="4" t="str">
        <f xml:space="preserve"> IF(ISBLANK(Measurement!L5), "-", Measurement!L5)</f>
        <v>-</v>
      </c>
      <c r="M4" s="4" t="str">
        <f xml:space="preserve"> IF(ISBLANK(Measurement!M5), "-", Measurement!M5)</f>
        <v>-</v>
      </c>
      <c r="P4" s="3" t="e">
        <f ca="1" xml:space="preserve"> 'Curve Calculations'!CT10</f>
        <v>#N/A</v>
      </c>
      <c r="Q4" s="3">
        <f ca="1" xml:space="preserve"> 'Curve Calculations'!CS10</f>
        <v>0</v>
      </c>
    </row>
    <row r="5" spans="2:17" x14ac:dyDescent="0.3">
      <c r="B5" s="4" t="str">
        <f xml:space="preserve"> IF(ISBLANK(Measurement!B6), "-", Measurement!B6)</f>
        <v>-</v>
      </c>
      <c r="C5" s="4" t="str">
        <f xml:space="preserve"> IF(ISBLANK(Measurement!C6), "-", Measurement!C6)</f>
        <v>-</v>
      </c>
      <c r="D5" s="4" t="str">
        <f xml:space="preserve"> IF(ISBLANK(Measurement!D6), "-", Measurement!D6)</f>
        <v>-</v>
      </c>
      <c r="E5" s="4" t="str">
        <f xml:space="preserve"> IF(ISBLANK(Measurement!E6), "-", Measurement!E6)</f>
        <v>-</v>
      </c>
      <c r="F5" s="4" t="str">
        <f xml:space="preserve"> IF(ISBLANK(Measurement!F6), "-", Measurement!F6)</f>
        <v>-</v>
      </c>
      <c r="G5" s="4" t="str">
        <f xml:space="preserve"> IF(ISBLANK(Measurement!G6), "-", Measurement!G6)</f>
        <v>-</v>
      </c>
      <c r="H5" s="4" t="str">
        <f xml:space="preserve"> IF(ISBLANK(Measurement!H6), "-", Measurement!H6)</f>
        <v>-</v>
      </c>
      <c r="I5" s="4" t="str">
        <f xml:space="preserve"> IF(ISBLANK(Measurement!I6), "-", Measurement!I6)</f>
        <v>-</v>
      </c>
      <c r="J5" s="4" t="str">
        <f xml:space="preserve"> IF(ISBLANK(Measurement!J6), "-", Measurement!J6)</f>
        <v>-</v>
      </c>
      <c r="K5" s="4" t="str">
        <f xml:space="preserve"> IF(ISBLANK(Measurement!K6), "-", Measurement!K6)</f>
        <v>-</v>
      </c>
      <c r="L5" s="4" t="str">
        <f xml:space="preserve"> IF(ISBLANK(Measurement!L6), "-", Measurement!L6)</f>
        <v>-</v>
      </c>
      <c r="M5" s="4" t="str">
        <f xml:space="preserve"> IF(ISBLANK(Measurement!M6), "-", Measurement!M6)</f>
        <v>-</v>
      </c>
      <c r="P5" s="3" t="e">
        <f ca="1" xml:space="preserve"> 'Curve Calculations'!CT11</f>
        <v>#N/A</v>
      </c>
      <c r="Q5" s="3">
        <f ca="1" xml:space="preserve"> 'Curve Calculations'!CS11</f>
        <v>0</v>
      </c>
    </row>
    <row r="6" spans="2:17" x14ac:dyDescent="0.3">
      <c r="B6" s="4" t="str">
        <f xml:space="preserve"> IF(ISBLANK(Measurement!B7), "-", Measurement!B7)</f>
        <v>-</v>
      </c>
      <c r="C6" s="4" t="str">
        <f xml:space="preserve"> IF(ISBLANK(Measurement!C7), "-", Measurement!C7)</f>
        <v>-</v>
      </c>
      <c r="D6" s="4" t="str">
        <f xml:space="preserve"> IF(ISBLANK(Measurement!D7), "-", Measurement!D7)</f>
        <v>-</v>
      </c>
      <c r="E6" s="4" t="str">
        <f xml:space="preserve"> IF(ISBLANK(Measurement!E7), "-", Measurement!E7)</f>
        <v>-</v>
      </c>
      <c r="F6" s="4" t="str">
        <f xml:space="preserve"> IF(ISBLANK(Measurement!F7), "-", Measurement!F7)</f>
        <v>-</v>
      </c>
      <c r="G6" s="4" t="str">
        <f xml:space="preserve"> IF(ISBLANK(Measurement!G7), "-", Measurement!G7)</f>
        <v>-</v>
      </c>
      <c r="H6" s="4" t="str">
        <f xml:space="preserve"> IF(ISBLANK(Measurement!H7), "-", Measurement!H7)</f>
        <v>-</v>
      </c>
      <c r="I6" s="4" t="str">
        <f xml:space="preserve"> IF(ISBLANK(Measurement!I7), "-", Measurement!I7)</f>
        <v>-</v>
      </c>
      <c r="J6" s="4" t="str">
        <f xml:space="preserve"> IF(ISBLANK(Measurement!J7), "-", Measurement!J7)</f>
        <v>-</v>
      </c>
      <c r="K6" s="4" t="str">
        <f xml:space="preserve"> IF(ISBLANK(Measurement!K7), "-", Measurement!K7)</f>
        <v>-</v>
      </c>
      <c r="L6" s="4" t="str">
        <f xml:space="preserve"> IF(ISBLANK(Measurement!L7), "-", Measurement!L7)</f>
        <v>-</v>
      </c>
      <c r="M6" s="4" t="str">
        <f xml:space="preserve"> IF(ISBLANK(Measurement!M7), "-", Measurement!M7)</f>
        <v>-</v>
      </c>
      <c r="P6" s="3" t="e">
        <f ca="1" xml:space="preserve"> 'Curve Calculations'!CT12</f>
        <v>#N/A</v>
      </c>
      <c r="Q6" s="3">
        <f ca="1" xml:space="preserve"> 'Curve Calculations'!CS12</f>
        <v>0</v>
      </c>
    </row>
    <row r="7" spans="2:17" x14ac:dyDescent="0.3">
      <c r="B7" s="4" t="str">
        <f xml:space="preserve"> IF(ISBLANK(Measurement!B8), "-", Measurement!B8)</f>
        <v>-</v>
      </c>
      <c r="C7" s="4" t="str">
        <f xml:space="preserve"> IF(ISBLANK(Measurement!C8), "-", Measurement!C8)</f>
        <v>-</v>
      </c>
      <c r="D7" s="4" t="str">
        <f xml:space="preserve"> IF(ISBLANK(Measurement!D8), "-", Measurement!D8)</f>
        <v>-</v>
      </c>
      <c r="E7" s="4" t="str">
        <f xml:space="preserve"> IF(ISBLANK(Measurement!E8), "-", Measurement!E8)</f>
        <v>-</v>
      </c>
      <c r="F7" s="4" t="str">
        <f xml:space="preserve"> IF(ISBLANK(Measurement!F8), "-", Measurement!F8)</f>
        <v>-</v>
      </c>
      <c r="G7" s="4" t="str">
        <f xml:space="preserve"> IF(ISBLANK(Measurement!G8), "-", Measurement!G8)</f>
        <v>-</v>
      </c>
      <c r="H7" s="4" t="str">
        <f xml:space="preserve"> IF(ISBLANK(Measurement!H8), "-", Measurement!H8)</f>
        <v>-</v>
      </c>
      <c r="I7" s="4" t="str">
        <f xml:space="preserve"> IF(ISBLANK(Measurement!I8), "-", Measurement!I8)</f>
        <v>-</v>
      </c>
      <c r="J7" s="4" t="str">
        <f xml:space="preserve"> IF(ISBLANK(Measurement!J8), "-", Measurement!J8)</f>
        <v>-</v>
      </c>
      <c r="K7" s="4" t="str">
        <f xml:space="preserve"> IF(ISBLANK(Measurement!K8), "-", Measurement!K8)</f>
        <v>-</v>
      </c>
      <c r="L7" s="4" t="str">
        <f xml:space="preserve"> IF(ISBLANK(Measurement!L8), "-", Measurement!L8)</f>
        <v>-</v>
      </c>
      <c r="M7" s="4" t="str">
        <f xml:space="preserve"> IF(ISBLANK(Measurement!M8), "-", Measurement!M8)</f>
        <v>-</v>
      </c>
      <c r="P7" s="3" t="e">
        <f ca="1" xml:space="preserve"> 'Curve Calculations'!CT13</f>
        <v>#N/A</v>
      </c>
      <c r="Q7" s="3">
        <f ca="1" xml:space="preserve"> 'Curve Calculations'!CS13</f>
        <v>0</v>
      </c>
    </row>
    <row r="8" spans="2:17" x14ac:dyDescent="0.3">
      <c r="B8" s="4" t="str">
        <f xml:space="preserve"> IF(ISBLANK(Measurement!B9), "-", Measurement!B9)</f>
        <v>-</v>
      </c>
      <c r="C8" s="4" t="str">
        <f xml:space="preserve"> IF(ISBLANK(Measurement!C9), "-", Measurement!C9)</f>
        <v>-</v>
      </c>
      <c r="D8" s="4" t="str">
        <f xml:space="preserve"> IF(ISBLANK(Measurement!D9), "-", Measurement!D9)</f>
        <v>-</v>
      </c>
      <c r="E8" s="4" t="str">
        <f xml:space="preserve"> IF(ISBLANK(Measurement!E9), "-", Measurement!E9)</f>
        <v>-</v>
      </c>
      <c r="F8" s="4" t="str">
        <f xml:space="preserve"> IF(ISBLANK(Measurement!F9), "-", Measurement!F9)</f>
        <v>-</v>
      </c>
      <c r="G8" s="4" t="str">
        <f xml:space="preserve"> IF(ISBLANK(Measurement!G9), "-", Measurement!G9)</f>
        <v>-</v>
      </c>
      <c r="H8" s="4" t="str">
        <f xml:space="preserve"> IF(ISBLANK(Measurement!H9), "-", Measurement!H9)</f>
        <v>-</v>
      </c>
      <c r="I8" s="4" t="str">
        <f xml:space="preserve"> IF(ISBLANK(Measurement!I9), "-", Measurement!I9)</f>
        <v>-</v>
      </c>
      <c r="J8" s="4" t="str">
        <f xml:space="preserve"> IF(ISBLANK(Measurement!J9), "-", Measurement!J9)</f>
        <v>-</v>
      </c>
      <c r="K8" s="4" t="str">
        <f xml:space="preserve"> IF(ISBLANK(Measurement!K9), "-", Measurement!K9)</f>
        <v>-</v>
      </c>
      <c r="L8" s="4" t="str">
        <f xml:space="preserve"> IF(ISBLANK(Measurement!L9), "-", Measurement!L9)</f>
        <v>-</v>
      </c>
      <c r="M8" s="4" t="str">
        <f xml:space="preserve"> IF(ISBLANK(Measurement!M9), "-", Measurement!M9)</f>
        <v>-</v>
      </c>
      <c r="P8" s="3" t="e">
        <f ca="1" xml:space="preserve"> 'Curve Calculations'!CT14</f>
        <v>#N/A</v>
      </c>
      <c r="Q8" s="3">
        <f ca="1" xml:space="preserve"> 'Curve Calculations'!CS14</f>
        <v>0</v>
      </c>
    </row>
    <row r="9" spans="2:17" x14ac:dyDescent="0.3">
      <c r="B9" s="4" t="str">
        <f xml:space="preserve"> IF(ISBLANK(Measurement!B10), "-", Measurement!B10)</f>
        <v>-</v>
      </c>
      <c r="C9" s="4" t="str">
        <f xml:space="preserve"> IF(ISBLANK(Measurement!C10), "-", Measurement!C10)</f>
        <v>-</v>
      </c>
      <c r="D9" s="4" t="str">
        <f xml:space="preserve"> IF(ISBLANK(Measurement!D10), "-", Measurement!D10)</f>
        <v>-</v>
      </c>
      <c r="E9" s="4" t="str">
        <f xml:space="preserve"> IF(ISBLANK(Measurement!E10), "-", Measurement!E10)</f>
        <v>-</v>
      </c>
      <c r="F9" s="4" t="str">
        <f xml:space="preserve"> IF(ISBLANK(Measurement!F10), "-", Measurement!F10)</f>
        <v>-</v>
      </c>
      <c r="G9" s="4" t="str">
        <f xml:space="preserve"> IF(ISBLANK(Measurement!G10), "-", Measurement!G10)</f>
        <v>-</v>
      </c>
      <c r="H9" s="4" t="str">
        <f xml:space="preserve"> IF(ISBLANK(Measurement!H10), "-", Measurement!H10)</f>
        <v>-</v>
      </c>
      <c r="I9" s="4" t="str">
        <f xml:space="preserve"> IF(ISBLANK(Measurement!I10), "-", Measurement!I10)</f>
        <v>-</v>
      </c>
      <c r="J9" s="4" t="str">
        <f xml:space="preserve"> IF(ISBLANK(Measurement!J10), "-", Measurement!J10)</f>
        <v>-</v>
      </c>
      <c r="K9" s="4" t="str">
        <f xml:space="preserve"> IF(ISBLANK(Measurement!K10), "-", Measurement!K10)</f>
        <v>-</v>
      </c>
      <c r="L9" s="4" t="str">
        <f xml:space="preserve"> IF(ISBLANK(Measurement!L10), "-", Measurement!L10)</f>
        <v>-</v>
      </c>
      <c r="M9" s="4" t="str">
        <f xml:space="preserve"> IF(ISBLANK(Measurement!M10), "-", Measurement!M10)</f>
        <v>-</v>
      </c>
      <c r="P9" s="3" t="e">
        <f ca="1" xml:space="preserve"> 'Curve Calculations'!CT15</f>
        <v>#N/A</v>
      </c>
      <c r="Q9" s="3">
        <f ca="1" xml:space="preserve"> 'Curve Calculations'!CS15</f>
        <v>0</v>
      </c>
    </row>
    <row r="10" spans="2:17" x14ac:dyDescent="0.3">
      <c r="P10" s="3" t="e">
        <f ca="1" xml:space="preserve"> 'Curve Calculations'!CT16</f>
        <v>#N/A</v>
      </c>
      <c r="Q10" s="3">
        <f ca="1" xml:space="preserve"> 'Curve Calculations'!CS16</f>
        <v>0</v>
      </c>
    </row>
    <row r="11" spans="2:17" x14ac:dyDescent="0.3">
      <c r="P11" s="3" t="e">
        <f ca="1" xml:space="preserve"> 'Curve Calculations'!CT17</f>
        <v>#N/A</v>
      </c>
      <c r="Q11" s="3">
        <f ca="1" xml:space="preserve"> 'Curve Calculations'!CS17</f>
        <v>0</v>
      </c>
    </row>
    <row r="12" spans="2:17" x14ac:dyDescent="0.3">
      <c r="P12" s="3" t="e">
        <f ca="1" xml:space="preserve"> 'Curve Calculations'!CT18</f>
        <v>#N/A</v>
      </c>
      <c r="Q12" s="3">
        <f ca="1" xml:space="preserve"> 'Curve Calculations'!CS18</f>
        <v>0</v>
      </c>
    </row>
    <row r="13" spans="2:17" x14ac:dyDescent="0.3">
      <c r="B13" s="5" t="str">
        <f t="shared" ref="B13:M13" ca="1" si="0" xml:space="preserve"> IF(OR($S$25, B2="-"), "-", IF(B2 &lt; $Q$25, 0, 10^((LOG10(B2 - $Q$25) - $O$25) / $P$25)))</f>
        <v>-</v>
      </c>
      <c r="C13" s="5" t="str">
        <f t="shared" ca="1" si="0"/>
        <v>-</v>
      </c>
      <c r="D13" s="5" t="str">
        <f t="shared" ca="1" si="0"/>
        <v>-</v>
      </c>
      <c r="E13" s="5" t="str">
        <f t="shared" ca="1" si="0"/>
        <v>-</v>
      </c>
      <c r="F13" s="5" t="str">
        <f t="shared" ca="1" si="0"/>
        <v>-</v>
      </c>
      <c r="G13" s="5" t="str">
        <f t="shared" ca="1" si="0"/>
        <v>-</v>
      </c>
      <c r="H13" s="5" t="str">
        <f t="shared" ca="1" si="0"/>
        <v>-</v>
      </c>
      <c r="I13" s="5" t="str">
        <f t="shared" ca="1" si="0"/>
        <v>-</v>
      </c>
      <c r="J13" s="5" t="str">
        <f t="shared" ca="1" si="0"/>
        <v>-</v>
      </c>
      <c r="K13" s="5" t="str">
        <f t="shared" ca="1" si="0"/>
        <v>-</v>
      </c>
      <c r="L13" s="5" t="str">
        <f t="shared" ca="1" si="0"/>
        <v>-</v>
      </c>
      <c r="M13" s="5" t="str">
        <f t="shared" ca="1" si="0"/>
        <v>-</v>
      </c>
      <c r="P13" s="3" t="e">
        <f ca="1" xml:space="preserve"> 'Curve Calculations'!CT19</f>
        <v>#N/A</v>
      </c>
      <c r="Q13" s="3">
        <f ca="1" xml:space="preserve"> 'Curve Calculations'!CS19</f>
        <v>0</v>
      </c>
    </row>
    <row r="14" spans="2:17" x14ac:dyDescent="0.3">
      <c r="B14" s="5" t="str">
        <f t="shared" ref="B14:M14" ca="1" si="1" xml:space="preserve"> IF(OR($S$25, B3="-"), "-", IF(B3 &lt; $Q$25, 0, 10^((LOG10(B3 - $Q$25) - $O$25) / $P$25)))</f>
        <v>-</v>
      </c>
      <c r="C14" s="5" t="str">
        <f t="shared" ca="1" si="1"/>
        <v>-</v>
      </c>
      <c r="D14" s="5" t="str">
        <f t="shared" ca="1" si="1"/>
        <v>-</v>
      </c>
      <c r="E14" s="5" t="str">
        <f t="shared" ca="1" si="1"/>
        <v>-</v>
      </c>
      <c r="F14" s="5" t="str">
        <f t="shared" ca="1" si="1"/>
        <v>-</v>
      </c>
      <c r="G14" s="5" t="str">
        <f t="shared" ca="1" si="1"/>
        <v>-</v>
      </c>
      <c r="H14" s="5" t="str">
        <f t="shared" ca="1" si="1"/>
        <v>-</v>
      </c>
      <c r="I14" s="5" t="str">
        <f t="shared" ca="1" si="1"/>
        <v>-</v>
      </c>
      <c r="J14" s="5" t="str">
        <f t="shared" ca="1" si="1"/>
        <v>-</v>
      </c>
      <c r="K14" s="5" t="str">
        <f t="shared" ca="1" si="1"/>
        <v>-</v>
      </c>
      <c r="L14" s="5" t="str">
        <f t="shared" ca="1" si="1"/>
        <v>-</v>
      </c>
      <c r="M14" s="5" t="str">
        <f t="shared" ca="1" si="1"/>
        <v>-</v>
      </c>
      <c r="P14" s="3" t="e">
        <f ca="1" xml:space="preserve"> 'Curve Calculations'!CT20</f>
        <v>#N/A</v>
      </c>
      <c r="Q14" s="3">
        <f ca="1" xml:space="preserve"> 'Curve Calculations'!CS20</f>
        <v>0</v>
      </c>
    </row>
    <row r="15" spans="2:17" x14ac:dyDescent="0.3">
      <c r="B15" s="5" t="str">
        <f t="shared" ref="B15:M15" ca="1" si="2" xml:space="preserve"> IF(OR($S$25, B4="-"), "-", IF(B4 &lt; $Q$25, 0, 10^((LOG10(B4 - $Q$25) - $O$25) / $P$25)))</f>
        <v>-</v>
      </c>
      <c r="C15" s="5" t="str">
        <f t="shared" ca="1" si="2"/>
        <v>-</v>
      </c>
      <c r="D15" s="5" t="str">
        <f t="shared" ca="1" si="2"/>
        <v>-</v>
      </c>
      <c r="E15" s="5" t="str">
        <f t="shared" ca="1" si="2"/>
        <v>-</v>
      </c>
      <c r="F15" s="5" t="str">
        <f t="shared" ca="1" si="2"/>
        <v>-</v>
      </c>
      <c r="G15" s="5" t="str">
        <f t="shared" ca="1" si="2"/>
        <v>-</v>
      </c>
      <c r="H15" s="5" t="str">
        <f t="shared" ca="1" si="2"/>
        <v>-</v>
      </c>
      <c r="I15" s="5" t="str">
        <f t="shared" ca="1" si="2"/>
        <v>-</v>
      </c>
      <c r="J15" s="5" t="str">
        <f t="shared" ca="1" si="2"/>
        <v>-</v>
      </c>
      <c r="K15" s="5" t="str">
        <f t="shared" ca="1" si="2"/>
        <v>-</v>
      </c>
      <c r="L15" s="5" t="str">
        <f t="shared" ca="1" si="2"/>
        <v>-</v>
      </c>
      <c r="M15" s="5" t="str">
        <f t="shared" ca="1" si="2"/>
        <v>-</v>
      </c>
      <c r="P15" s="3" t="e">
        <f ca="1" xml:space="preserve"> 'Curve Calculations'!CT21</f>
        <v>#N/A</v>
      </c>
      <c r="Q15" s="3">
        <f ca="1" xml:space="preserve"> 'Curve Calculations'!CS21</f>
        <v>0</v>
      </c>
    </row>
    <row r="16" spans="2:17" x14ac:dyDescent="0.3">
      <c r="B16" s="5" t="str">
        <f t="shared" ref="B16:M16" ca="1" si="3" xml:space="preserve"> IF(OR($S$25, B5="-"), "-", IF(B5 &lt; $Q$25, 0, 10^((LOG10(B5 - $Q$25) - $O$25) / $P$25)))</f>
        <v>-</v>
      </c>
      <c r="C16" s="5" t="str">
        <f t="shared" ca="1" si="3"/>
        <v>-</v>
      </c>
      <c r="D16" s="5" t="str">
        <f t="shared" ca="1" si="3"/>
        <v>-</v>
      </c>
      <c r="E16" s="5" t="str">
        <f t="shared" ca="1" si="3"/>
        <v>-</v>
      </c>
      <c r="F16" s="5" t="str">
        <f t="shared" ca="1" si="3"/>
        <v>-</v>
      </c>
      <c r="G16" s="5" t="str">
        <f t="shared" ca="1" si="3"/>
        <v>-</v>
      </c>
      <c r="H16" s="5" t="str">
        <f t="shared" ca="1" si="3"/>
        <v>-</v>
      </c>
      <c r="I16" s="5" t="str">
        <f t="shared" ca="1" si="3"/>
        <v>-</v>
      </c>
      <c r="J16" s="5" t="str">
        <f t="shared" ca="1" si="3"/>
        <v>-</v>
      </c>
      <c r="K16" s="5" t="str">
        <f t="shared" ca="1" si="3"/>
        <v>-</v>
      </c>
      <c r="L16" s="5" t="str">
        <f t="shared" ca="1" si="3"/>
        <v>-</v>
      </c>
      <c r="M16" s="5" t="str">
        <f t="shared" ca="1" si="3"/>
        <v>-</v>
      </c>
      <c r="P16" s="3" t="e">
        <f ca="1" xml:space="preserve"> 'Curve Calculations'!CT22</f>
        <v>#N/A</v>
      </c>
      <c r="Q16" s="3">
        <f ca="1" xml:space="preserve"> 'Curve Calculations'!CS22</f>
        <v>0</v>
      </c>
    </row>
    <row r="17" spans="1:19" x14ac:dyDescent="0.3">
      <c r="B17" s="5" t="str">
        <f t="shared" ref="B17:M17" ca="1" si="4" xml:space="preserve"> IF(OR($S$25, B6="-"), "-", IF(B6 &lt; $Q$25, 0, 10^((LOG10(B6 - $Q$25) - $O$25) / $P$25)))</f>
        <v>-</v>
      </c>
      <c r="C17" s="5" t="str">
        <f t="shared" ca="1" si="4"/>
        <v>-</v>
      </c>
      <c r="D17" s="5" t="str">
        <f t="shared" ca="1" si="4"/>
        <v>-</v>
      </c>
      <c r="E17" s="5" t="str">
        <f t="shared" ca="1" si="4"/>
        <v>-</v>
      </c>
      <c r="F17" s="5" t="str">
        <f t="shared" ca="1" si="4"/>
        <v>-</v>
      </c>
      <c r="G17" s="5" t="str">
        <f t="shared" ca="1" si="4"/>
        <v>-</v>
      </c>
      <c r="H17" s="5" t="str">
        <f t="shared" ca="1" si="4"/>
        <v>-</v>
      </c>
      <c r="I17" s="5" t="str">
        <f t="shared" ca="1" si="4"/>
        <v>-</v>
      </c>
      <c r="J17" s="5" t="str">
        <f t="shared" ca="1" si="4"/>
        <v>-</v>
      </c>
      <c r="K17" s="5" t="str">
        <f t="shared" ca="1" si="4"/>
        <v>-</v>
      </c>
      <c r="L17" s="5" t="str">
        <f t="shared" ca="1" si="4"/>
        <v>-</v>
      </c>
      <c r="M17" s="5" t="str">
        <f t="shared" ca="1" si="4"/>
        <v>-</v>
      </c>
      <c r="P17" s="3" t="e">
        <f ca="1" xml:space="preserve"> 'Curve Calculations'!CT23</f>
        <v>#N/A</v>
      </c>
      <c r="Q17" s="3">
        <f ca="1" xml:space="preserve"> 'Curve Calculations'!CS23</f>
        <v>0</v>
      </c>
    </row>
    <row r="18" spans="1:19" x14ac:dyDescent="0.3">
      <c r="B18" s="5" t="str">
        <f t="shared" ref="B18:M18" ca="1" si="5" xml:space="preserve"> IF(OR($S$25, B7="-"), "-", IF(B7 &lt; $Q$25, 0, 10^((LOG10(B7 - $Q$25) - $O$25) / $P$25)))</f>
        <v>-</v>
      </c>
      <c r="C18" s="5" t="str">
        <f t="shared" ca="1" si="5"/>
        <v>-</v>
      </c>
      <c r="D18" s="5" t="str">
        <f t="shared" ca="1" si="5"/>
        <v>-</v>
      </c>
      <c r="E18" s="5" t="str">
        <f t="shared" ca="1" si="5"/>
        <v>-</v>
      </c>
      <c r="F18" s="5" t="str">
        <f t="shared" ca="1" si="5"/>
        <v>-</v>
      </c>
      <c r="G18" s="5" t="str">
        <f t="shared" ca="1" si="5"/>
        <v>-</v>
      </c>
      <c r="H18" s="5" t="str">
        <f t="shared" ca="1" si="5"/>
        <v>-</v>
      </c>
      <c r="I18" s="5" t="str">
        <f t="shared" ca="1" si="5"/>
        <v>-</v>
      </c>
      <c r="J18" s="5" t="str">
        <f t="shared" ca="1" si="5"/>
        <v>-</v>
      </c>
      <c r="K18" s="5" t="str">
        <f t="shared" ca="1" si="5"/>
        <v>-</v>
      </c>
      <c r="L18" s="5" t="str">
        <f t="shared" ca="1" si="5"/>
        <v>-</v>
      </c>
      <c r="M18" s="5" t="str">
        <f t="shared" ca="1" si="5"/>
        <v>-</v>
      </c>
      <c r="P18" s="3" t="e">
        <f ca="1" xml:space="preserve"> 'Curve Calculations'!CT24</f>
        <v>#N/A</v>
      </c>
      <c r="Q18" s="3">
        <f ca="1" xml:space="preserve"> 'Curve Calculations'!CS24</f>
        <v>0</v>
      </c>
    </row>
    <row r="19" spans="1:19" x14ac:dyDescent="0.3">
      <c r="B19" s="5" t="str">
        <f t="shared" ref="B19:M19" ca="1" si="6" xml:space="preserve"> IF(OR($S$25, B8="-"), "-", IF(B8 &lt; $Q$25, 0, 10^((LOG10(B8 - $Q$25) - $O$25) / $P$25)))</f>
        <v>-</v>
      </c>
      <c r="C19" s="5" t="str">
        <f t="shared" ca="1" si="6"/>
        <v>-</v>
      </c>
      <c r="D19" s="5" t="str">
        <f t="shared" ca="1" si="6"/>
        <v>-</v>
      </c>
      <c r="E19" s="5" t="str">
        <f t="shared" ca="1" si="6"/>
        <v>-</v>
      </c>
      <c r="F19" s="5" t="str">
        <f t="shared" ca="1" si="6"/>
        <v>-</v>
      </c>
      <c r="G19" s="5" t="str">
        <f t="shared" ca="1" si="6"/>
        <v>-</v>
      </c>
      <c r="H19" s="5" t="str">
        <f t="shared" ca="1" si="6"/>
        <v>-</v>
      </c>
      <c r="I19" s="5" t="str">
        <f t="shared" ca="1" si="6"/>
        <v>-</v>
      </c>
      <c r="J19" s="5" t="str">
        <f t="shared" ca="1" si="6"/>
        <v>-</v>
      </c>
      <c r="K19" s="5" t="str">
        <f t="shared" ca="1" si="6"/>
        <v>-</v>
      </c>
      <c r="L19" s="5" t="str">
        <f t="shared" ca="1" si="6"/>
        <v>-</v>
      </c>
      <c r="M19" s="5" t="str">
        <f t="shared" ca="1" si="6"/>
        <v>-</v>
      </c>
      <c r="P19" s="3" t="e">
        <f ca="1" xml:space="preserve"> 'Curve Calculations'!CT25</f>
        <v>#N/A</v>
      </c>
      <c r="Q19" s="3">
        <f ca="1" xml:space="preserve"> 'Curve Calculations'!CS25</f>
        <v>0</v>
      </c>
    </row>
    <row r="20" spans="1:19" x14ac:dyDescent="0.3">
      <c r="B20" s="5" t="str">
        <f t="shared" ref="B20:M20" ca="1" si="7" xml:space="preserve"> IF(OR($S$25, B9="-"), "-", IF(B9 &lt; $Q$25, 0, 10^((LOG10(B9 - $Q$25) - $O$25) / $P$25)))</f>
        <v>-</v>
      </c>
      <c r="C20" s="5" t="str">
        <f t="shared" ca="1" si="7"/>
        <v>-</v>
      </c>
      <c r="D20" s="5" t="str">
        <f t="shared" ca="1" si="7"/>
        <v>-</v>
      </c>
      <c r="E20" s="5" t="str">
        <f t="shared" ca="1" si="7"/>
        <v>-</v>
      </c>
      <c r="F20" s="5" t="str">
        <f t="shared" ca="1" si="7"/>
        <v>-</v>
      </c>
      <c r="G20" s="5" t="str">
        <f t="shared" ca="1" si="7"/>
        <v>-</v>
      </c>
      <c r="H20" s="5" t="str">
        <f t="shared" ca="1" si="7"/>
        <v>-</v>
      </c>
      <c r="I20" s="5" t="str">
        <f t="shared" ca="1" si="7"/>
        <v>-</v>
      </c>
      <c r="J20" s="5" t="str">
        <f t="shared" ca="1" si="7"/>
        <v>-</v>
      </c>
      <c r="K20" s="5" t="str">
        <f t="shared" ca="1" si="7"/>
        <v>-</v>
      </c>
      <c r="L20" s="5" t="str">
        <f t="shared" ca="1" si="7"/>
        <v>-</v>
      </c>
      <c r="M20" s="5" t="str">
        <f t="shared" ca="1" si="7"/>
        <v>-</v>
      </c>
      <c r="Q20" s="2"/>
      <c r="R20" s="2"/>
    </row>
    <row r="21" spans="1:19" x14ac:dyDescent="0.3">
      <c r="A21" s="15"/>
      <c r="B21" s="15"/>
      <c r="C21" s="15"/>
      <c r="D21" s="15"/>
      <c r="E21" s="15"/>
      <c r="F21" s="15"/>
      <c r="G21" s="15"/>
      <c r="H21" s="15"/>
      <c r="I21" s="15"/>
      <c r="J21" s="15"/>
      <c r="K21" s="15"/>
      <c r="L21" s="15"/>
      <c r="M21" s="16"/>
      <c r="N21" s="15"/>
      <c r="O21" s="27" t="s">
        <v>22</v>
      </c>
      <c r="P21" s="17" t="e">
        <f ca="1" xml:space="preserve"> MAX(P3:P19)</f>
        <v>#N/A</v>
      </c>
      <c r="Q21" s="17">
        <f ca="1" xml:space="preserve"> MAX(Q3:Q19)</f>
        <v>0</v>
      </c>
      <c r="R21" s="12"/>
      <c r="S21" s="11"/>
    </row>
    <row r="22" spans="1:19" x14ac:dyDescent="0.3">
      <c r="A22" s="15"/>
      <c r="B22" s="13"/>
      <c r="C22" s="13"/>
      <c r="D22" s="13"/>
      <c r="E22" s="13"/>
      <c r="F22" s="13"/>
      <c r="G22" s="13"/>
      <c r="H22" s="13"/>
      <c r="I22" s="13"/>
      <c r="J22" s="13"/>
      <c r="K22" s="13"/>
      <c r="L22" s="13"/>
      <c r="M22" s="13"/>
      <c r="N22" s="13"/>
      <c r="O22" s="28" t="s">
        <v>23</v>
      </c>
      <c r="P22" s="17" t="e">
        <f ca="1" xml:space="preserve"> MIN(P3:P19)</f>
        <v>#N/A</v>
      </c>
      <c r="Q22" s="17">
        <f ca="1" xml:space="preserve"> MIN(Q3:Q19)</f>
        <v>0</v>
      </c>
      <c r="R22" s="12"/>
      <c r="S22" s="11"/>
    </row>
    <row r="23" spans="1:19" x14ac:dyDescent="0.3">
      <c r="A23" s="15"/>
      <c r="B23" s="13"/>
      <c r="C23" s="13"/>
      <c r="D23" s="13"/>
      <c r="E23" s="13"/>
      <c r="F23" s="13"/>
      <c r="G23" s="13"/>
      <c r="H23" s="13"/>
      <c r="I23" s="13"/>
      <c r="J23" s="13"/>
      <c r="K23" s="13"/>
      <c r="L23" s="13"/>
      <c r="M23" s="13"/>
      <c r="N23" s="15"/>
      <c r="O23" s="15"/>
      <c r="P23" s="26"/>
      <c r="Q23" s="16"/>
      <c r="R23" s="12"/>
      <c r="S23" s="11"/>
    </row>
    <row r="24" spans="1:19" x14ac:dyDescent="0.3">
      <c r="A24" s="15"/>
      <c r="B24" s="13"/>
      <c r="C24" s="13"/>
      <c r="D24" s="13"/>
      <c r="E24" s="13"/>
      <c r="F24" s="13"/>
      <c r="G24" s="13"/>
      <c r="H24" s="13"/>
      <c r="I24" s="13"/>
      <c r="J24" s="13"/>
      <c r="K24" s="13"/>
      <c r="L24" s="13"/>
      <c r="M24" s="13"/>
      <c r="N24" s="16"/>
      <c r="O24" s="27" t="s">
        <v>15</v>
      </c>
      <c r="P24" s="27" t="s">
        <v>16</v>
      </c>
      <c r="Q24" s="27" t="s">
        <v>31</v>
      </c>
      <c r="R24" s="12"/>
      <c r="S24" s="29" t="s">
        <v>111</v>
      </c>
    </row>
    <row r="25" spans="1:19" x14ac:dyDescent="0.3">
      <c r="A25" s="15"/>
      <c r="B25" s="13"/>
      <c r="C25" s="13"/>
      <c r="D25" s="13"/>
      <c r="E25" s="13"/>
      <c r="F25" s="13"/>
      <c r="G25" s="13"/>
      <c r="H25" s="13"/>
      <c r="I25" s="13"/>
      <c r="J25" s="13"/>
      <c r="K25" s="13"/>
      <c r="L25" s="13"/>
      <c r="M25" s="13"/>
      <c r="N25" s="15"/>
      <c r="O25" s="39" t="e">
        <f ca="1" xml:space="preserve"> 'Curve Calculations'!CS130</f>
        <v>#DIV/0!</v>
      </c>
      <c r="P25" s="40" t="e">
        <f ca="1" xml:space="preserve"> 'Curve Calculations'!CT130</f>
        <v>#DIV/0!</v>
      </c>
      <c r="Q25" s="41" t="e">
        <f ca="1" xml:space="preserve"> 'Curve Calculations'!CU130</f>
        <v>#N/A</v>
      </c>
      <c r="R25" s="12"/>
      <c r="S25" s="11" t="b">
        <f ca="1">OR(ISERROR(O25), ISERROR(P25), ISERROR(Q25))</f>
        <v>1</v>
      </c>
    </row>
    <row r="26" spans="1:19" x14ac:dyDescent="0.3">
      <c r="A26" s="15"/>
      <c r="B26" s="13"/>
      <c r="C26" s="13"/>
      <c r="D26" s="13"/>
      <c r="E26" s="13"/>
      <c r="F26" s="13"/>
      <c r="G26" s="13"/>
      <c r="H26" s="13"/>
      <c r="I26" s="13"/>
      <c r="J26" s="13"/>
      <c r="K26" s="13"/>
      <c r="L26" s="13"/>
      <c r="M26" s="13"/>
      <c r="N26" s="15"/>
      <c r="O26" s="15"/>
      <c r="P26" s="15"/>
      <c r="Q26" s="6"/>
      <c r="R26" s="12"/>
      <c r="S26" s="11"/>
    </row>
    <row r="27" spans="1:19" x14ac:dyDescent="0.3">
      <c r="A27" s="15"/>
      <c r="B27" s="13"/>
      <c r="C27" s="13"/>
      <c r="D27" s="13"/>
      <c r="E27" s="13"/>
      <c r="F27" s="13"/>
      <c r="G27" s="13"/>
      <c r="H27" s="13"/>
      <c r="I27" s="13"/>
      <c r="J27" s="13"/>
      <c r="K27" s="13"/>
      <c r="L27" s="13"/>
      <c r="M27" s="13"/>
      <c r="N27" s="15"/>
      <c r="O27" s="15"/>
      <c r="P27" s="6"/>
      <c r="Q27" s="26"/>
      <c r="R27" s="12"/>
      <c r="S27" s="11"/>
    </row>
    <row r="28" spans="1:19" x14ac:dyDescent="0.3">
      <c r="A28" s="15"/>
      <c r="B28" s="13"/>
      <c r="C28" s="13"/>
      <c r="D28" s="13"/>
      <c r="E28" s="13"/>
      <c r="F28" s="13"/>
      <c r="G28" s="13"/>
      <c r="H28" s="13"/>
      <c r="I28" s="13"/>
      <c r="J28" s="13"/>
      <c r="K28" s="13"/>
      <c r="L28" s="13"/>
      <c r="M28" s="13"/>
      <c r="N28" s="15"/>
      <c r="O28" s="6"/>
      <c r="P28" s="6"/>
      <c r="Q28" s="26"/>
      <c r="R28" s="12"/>
      <c r="S28" s="11"/>
    </row>
    <row r="29" spans="1:19" x14ac:dyDescent="0.3">
      <c r="A29" s="6"/>
      <c r="B29" s="13"/>
      <c r="C29" s="13"/>
      <c r="D29" s="13"/>
      <c r="E29" s="13"/>
      <c r="F29" s="13"/>
      <c r="G29" s="13"/>
      <c r="H29" s="13"/>
      <c r="I29" s="13"/>
      <c r="J29" s="13"/>
      <c r="K29" s="13"/>
      <c r="L29" s="13"/>
      <c r="M29" s="13"/>
      <c r="N29" s="6"/>
      <c r="O29" s="6"/>
      <c r="P29" s="6"/>
      <c r="Q29" s="26"/>
      <c r="R29" s="12"/>
    </row>
    <row r="30" spans="1:19" x14ac:dyDescent="0.3">
      <c r="A30" s="6"/>
      <c r="B30" s="6"/>
      <c r="C30" s="6"/>
      <c r="D30" s="6"/>
      <c r="E30" s="6"/>
      <c r="F30" s="6"/>
      <c r="G30" s="6"/>
      <c r="H30" s="6"/>
      <c r="I30" s="6"/>
      <c r="J30" s="6"/>
      <c r="K30" s="6"/>
      <c r="L30" s="6"/>
      <c r="M30" s="6"/>
      <c r="N30" s="6"/>
      <c r="O30" s="6"/>
      <c r="P30" s="6"/>
      <c r="Q30" s="26"/>
      <c r="R30" s="12"/>
    </row>
    <row r="31" spans="1:19" x14ac:dyDescent="0.3">
      <c r="A31" s="6"/>
      <c r="N31" s="6"/>
      <c r="O31" s="6"/>
      <c r="P31" s="6"/>
      <c r="Q31" s="26"/>
      <c r="R31" s="12"/>
    </row>
    <row r="32" spans="1:19" x14ac:dyDescent="0.3">
      <c r="N32" s="6"/>
      <c r="O32" s="6"/>
      <c r="P32" s="6"/>
      <c r="Q32" s="26"/>
      <c r="R32" s="12"/>
    </row>
    <row r="33" spans="14:18" x14ac:dyDescent="0.3">
      <c r="N33" s="6"/>
      <c r="O33" s="6"/>
      <c r="P33" s="6"/>
      <c r="Q33" s="26"/>
      <c r="R33" s="12"/>
    </row>
    <row r="34" spans="14:18" x14ac:dyDescent="0.3">
      <c r="N34" s="6"/>
      <c r="O34" s="6"/>
      <c r="P34" s="6"/>
      <c r="Q34" s="26"/>
      <c r="R34" s="12"/>
    </row>
    <row r="35" spans="14:18" x14ac:dyDescent="0.3">
      <c r="N35" s="6"/>
      <c r="O35" s="6"/>
      <c r="P35" s="6"/>
      <c r="Q35" s="26"/>
      <c r="R35" s="12"/>
    </row>
    <row r="36" spans="14:18" x14ac:dyDescent="0.3">
      <c r="N36" s="6"/>
      <c r="O36" s="6"/>
      <c r="P36" s="6"/>
      <c r="Q36" s="26"/>
      <c r="R36" s="12"/>
    </row>
    <row r="37" spans="14:18" x14ac:dyDescent="0.3">
      <c r="O37" s="6"/>
      <c r="P37" s="6"/>
      <c r="Q37" s="26"/>
      <c r="R37" s="12"/>
    </row>
    <row r="38" spans="14:18" x14ac:dyDescent="0.3">
      <c r="O38" s="6"/>
      <c r="P38" s="6"/>
      <c r="Q38" s="26"/>
      <c r="R38" s="12"/>
    </row>
    <row r="39" spans="14:18" x14ac:dyDescent="0.3">
      <c r="O39" s="6"/>
      <c r="P39" s="6"/>
      <c r="Q39" s="26"/>
      <c r="R39" s="12"/>
    </row>
    <row r="40" spans="14:18" x14ac:dyDescent="0.3">
      <c r="O40" s="6"/>
      <c r="P40" s="6"/>
      <c r="Q40" s="26"/>
      <c r="R40" s="12"/>
    </row>
    <row r="41" spans="14:18" x14ac:dyDescent="0.3">
      <c r="O41" s="6"/>
      <c r="P41" s="6"/>
      <c r="Q41" s="26"/>
      <c r="R41" s="12"/>
    </row>
    <row r="42" spans="14:18" x14ac:dyDescent="0.3">
      <c r="O42" s="6"/>
      <c r="P42" s="6"/>
      <c r="Q42" s="26"/>
    </row>
    <row r="43" spans="14:18" x14ac:dyDescent="0.3">
      <c r="O43" s="6"/>
      <c r="P43" s="6"/>
      <c r="Q43" s="26"/>
    </row>
    <row r="44" spans="14:18" x14ac:dyDescent="0.3">
      <c r="O44" s="6"/>
      <c r="P44" s="6"/>
      <c r="Q44" s="26"/>
    </row>
    <row r="45" spans="14:18" x14ac:dyDescent="0.3">
      <c r="O45" s="6"/>
      <c r="P45" s="6"/>
      <c r="Q45" s="26"/>
    </row>
    <row r="46" spans="14:18" x14ac:dyDescent="0.3">
      <c r="O46" s="6"/>
      <c r="P46" s="15"/>
      <c r="Q46" s="26"/>
    </row>
    <row r="47" spans="14:18" x14ac:dyDescent="0.3">
      <c r="O47" s="6"/>
      <c r="P47" s="15"/>
      <c r="Q47" s="26"/>
    </row>
    <row r="48" spans="14:18" x14ac:dyDescent="0.3">
      <c r="O48" s="6"/>
      <c r="P48" s="15"/>
      <c r="Q48" s="26"/>
    </row>
    <row r="49" spans="15:17" x14ac:dyDescent="0.3">
      <c r="O49" s="6"/>
      <c r="P49" s="15"/>
      <c r="Q49" s="6"/>
    </row>
    <row r="50" spans="15:17" x14ac:dyDescent="0.3">
      <c r="O50" s="6"/>
      <c r="P50" s="15"/>
      <c r="Q50" s="6"/>
    </row>
    <row r="51" spans="15:17" x14ac:dyDescent="0.3">
      <c r="O51" s="6"/>
      <c r="P51" s="15"/>
      <c r="Q51" s="6"/>
    </row>
    <row r="52" spans="15:17" x14ac:dyDescent="0.3">
      <c r="O52" s="6"/>
      <c r="P52" s="15"/>
      <c r="Q52" s="6"/>
    </row>
    <row r="53" spans="15:17" x14ac:dyDescent="0.3">
      <c r="O53" s="6"/>
      <c r="P53" s="15"/>
      <c r="Q53" s="6"/>
    </row>
    <row r="54" spans="15:17" x14ac:dyDescent="0.3">
      <c r="O54" s="6"/>
      <c r="P54" s="15"/>
      <c r="Q54" s="6"/>
    </row>
    <row r="55" spans="15:17" x14ac:dyDescent="0.3">
      <c r="O55" s="6"/>
      <c r="P55" s="15"/>
      <c r="Q55" s="6"/>
    </row>
    <row r="56" spans="15:17" x14ac:dyDescent="0.3">
      <c r="O56" s="6"/>
      <c r="P56" s="15"/>
      <c r="Q56" s="6"/>
    </row>
    <row r="57" spans="15:17" x14ac:dyDescent="0.3">
      <c r="O57" s="6"/>
      <c r="P57" s="15"/>
      <c r="Q57" s="6"/>
    </row>
    <row r="58" spans="15:17" x14ac:dyDescent="0.3">
      <c r="O58" s="6"/>
      <c r="P58" s="15"/>
      <c r="Q58" s="6"/>
    </row>
    <row r="59" spans="15:17" x14ac:dyDescent="0.3">
      <c r="O59" s="6"/>
      <c r="P59" s="15"/>
      <c r="Q59" s="6"/>
    </row>
    <row r="60" spans="15:17" x14ac:dyDescent="0.3">
      <c r="O60" s="6"/>
      <c r="P60" s="15"/>
      <c r="Q60" s="6"/>
    </row>
    <row r="61" spans="15:17" x14ac:dyDescent="0.3">
      <c r="O61" s="6"/>
      <c r="P61" s="15"/>
      <c r="Q61" s="6"/>
    </row>
    <row r="62" spans="15:17" x14ac:dyDescent="0.3">
      <c r="O62" s="6"/>
      <c r="P62" s="15"/>
      <c r="Q62" s="6"/>
    </row>
    <row r="63" spans="15:17" x14ac:dyDescent="0.3">
      <c r="O63" s="6"/>
      <c r="P63" s="15"/>
      <c r="Q63" s="6"/>
    </row>
    <row r="64" spans="15:17" x14ac:dyDescent="0.3">
      <c r="O64" s="6"/>
      <c r="P64" s="15"/>
      <c r="Q64" s="6"/>
    </row>
    <row r="65" spans="15:17" x14ac:dyDescent="0.3">
      <c r="O65" s="6"/>
      <c r="P65" s="15"/>
      <c r="Q65" s="6"/>
    </row>
    <row r="66" spans="15:17" x14ac:dyDescent="0.3">
      <c r="O66" s="6"/>
      <c r="P66" s="15"/>
      <c r="Q66" s="6"/>
    </row>
    <row r="67" spans="15:17" x14ac:dyDescent="0.3">
      <c r="O67" s="6"/>
      <c r="P67" s="15"/>
      <c r="Q67" s="6"/>
    </row>
    <row r="68" spans="15:17" x14ac:dyDescent="0.3">
      <c r="O68" s="6"/>
      <c r="P68" s="15"/>
      <c r="Q68" s="6"/>
    </row>
    <row r="69" spans="15:17" x14ac:dyDescent="0.3">
      <c r="O69" s="6"/>
      <c r="P69" s="15"/>
      <c r="Q69" s="6"/>
    </row>
    <row r="70" spans="15:17" x14ac:dyDescent="0.3">
      <c r="O70" s="6"/>
      <c r="P70" s="15"/>
      <c r="Q70" s="6"/>
    </row>
    <row r="71" spans="15:17" x14ac:dyDescent="0.3">
      <c r="O71" s="6"/>
      <c r="P71" s="15"/>
      <c r="Q71" s="6"/>
    </row>
    <row r="72" spans="15:17" x14ac:dyDescent="0.3">
      <c r="O72" s="6"/>
      <c r="P72" s="15"/>
      <c r="Q72" s="6"/>
    </row>
    <row r="73" spans="15:17" x14ac:dyDescent="0.3">
      <c r="O73" s="6"/>
      <c r="P73" s="15"/>
      <c r="Q73" s="6"/>
    </row>
    <row r="74" spans="15:17" x14ac:dyDescent="0.3">
      <c r="O74" s="6"/>
      <c r="P74" s="15"/>
      <c r="Q74" s="6"/>
    </row>
    <row r="75" spans="15:17" x14ac:dyDescent="0.3">
      <c r="O75" s="6"/>
      <c r="P75" s="15"/>
      <c r="Q75" s="6"/>
    </row>
    <row r="76" spans="15:17" x14ac:dyDescent="0.3">
      <c r="O76" s="6"/>
      <c r="P76" s="15"/>
      <c r="Q76" s="6"/>
    </row>
    <row r="77" spans="15:17" x14ac:dyDescent="0.3">
      <c r="O77" s="6"/>
      <c r="P77" s="15"/>
      <c r="Q77" s="6"/>
    </row>
    <row r="78" spans="15:17" x14ac:dyDescent="0.3">
      <c r="O78" s="6"/>
      <c r="P78" s="15"/>
      <c r="Q78" s="6"/>
    </row>
    <row r="79" spans="15:17" x14ac:dyDescent="0.3">
      <c r="O79" s="6"/>
      <c r="P79" s="15"/>
      <c r="Q79" s="6"/>
    </row>
    <row r="80" spans="15:17" x14ac:dyDescent="0.3">
      <c r="O80" s="6"/>
      <c r="P80" s="15"/>
      <c r="Q80" s="6"/>
    </row>
    <row r="81" spans="15:17" x14ac:dyDescent="0.3">
      <c r="O81" s="6"/>
      <c r="P81" s="15"/>
      <c r="Q81" s="6"/>
    </row>
    <row r="82" spans="15:17" x14ac:dyDescent="0.3">
      <c r="O82" s="6"/>
      <c r="P82" s="15"/>
      <c r="Q82" s="6"/>
    </row>
    <row r="83" spans="15:17" x14ac:dyDescent="0.3">
      <c r="O83" s="6"/>
      <c r="P83" s="15"/>
      <c r="Q83" s="6"/>
    </row>
    <row r="84" spans="15:17" x14ac:dyDescent="0.3">
      <c r="O84" s="6"/>
      <c r="P84" s="15"/>
      <c r="Q84" s="6"/>
    </row>
    <row r="85" spans="15:17" x14ac:dyDescent="0.3">
      <c r="O85" s="6"/>
      <c r="P85" s="15"/>
      <c r="Q85" s="6"/>
    </row>
    <row r="86" spans="15:17" x14ac:dyDescent="0.3">
      <c r="O86" s="6"/>
      <c r="P86" s="15"/>
      <c r="Q86" s="6"/>
    </row>
    <row r="87" spans="15:17" x14ac:dyDescent="0.3">
      <c r="O87" s="6"/>
      <c r="P87" s="15"/>
      <c r="Q87" s="6"/>
    </row>
    <row r="88" spans="15:17" x14ac:dyDescent="0.3">
      <c r="O88" s="6"/>
      <c r="P88" s="15"/>
      <c r="Q88" s="6"/>
    </row>
    <row r="89" spans="15:17" x14ac:dyDescent="0.3">
      <c r="O89" s="6"/>
      <c r="P89" s="15"/>
      <c r="Q89" s="6"/>
    </row>
    <row r="90" spans="15:17" x14ac:dyDescent="0.3">
      <c r="O90" s="6"/>
      <c r="P90" s="15"/>
      <c r="Q90" s="6"/>
    </row>
    <row r="91" spans="15:17" x14ac:dyDescent="0.3">
      <c r="O91" s="6"/>
      <c r="P91" s="15"/>
      <c r="Q91" s="6"/>
    </row>
    <row r="92" spans="15:17" x14ac:dyDescent="0.3">
      <c r="O92" s="6"/>
      <c r="P92" s="15"/>
      <c r="Q92" s="6"/>
    </row>
    <row r="93" spans="15:17" x14ac:dyDescent="0.3">
      <c r="O93" s="6"/>
      <c r="P93" s="15"/>
      <c r="Q93" s="6"/>
    </row>
    <row r="94" spans="15:17" x14ac:dyDescent="0.3">
      <c r="O94" s="6"/>
      <c r="P94" s="15"/>
      <c r="Q94" s="6"/>
    </row>
    <row r="95" spans="15:17" x14ac:dyDescent="0.3">
      <c r="O95" s="6"/>
      <c r="P95" s="15"/>
      <c r="Q95" s="6"/>
    </row>
    <row r="96" spans="15:17" x14ac:dyDescent="0.3">
      <c r="O96" s="6"/>
      <c r="P96" s="15"/>
      <c r="Q96" s="6"/>
    </row>
    <row r="97" spans="15:17" x14ac:dyDescent="0.3">
      <c r="O97" s="6"/>
      <c r="P97" s="15"/>
      <c r="Q97" s="6"/>
    </row>
    <row r="98" spans="15:17" x14ac:dyDescent="0.3">
      <c r="O98" s="6"/>
      <c r="P98" s="15"/>
      <c r="Q98" s="6"/>
    </row>
    <row r="99" spans="15:17" x14ac:dyDescent="0.3">
      <c r="O99" s="6"/>
      <c r="P99" s="15"/>
      <c r="Q99" s="6"/>
    </row>
    <row r="100" spans="15:17" x14ac:dyDescent="0.3">
      <c r="O100" s="6"/>
      <c r="P100" s="15"/>
      <c r="Q100" s="6"/>
    </row>
    <row r="101" spans="15:17" x14ac:dyDescent="0.3">
      <c r="O101" s="6"/>
      <c r="P101" s="15"/>
      <c r="Q101" s="6"/>
    </row>
    <row r="102" spans="15:17" x14ac:dyDescent="0.3">
      <c r="O102" s="6"/>
      <c r="P102" s="15"/>
      <c r="Q102" s="6"/>
    </row>
    <row r="103" spans="15:17" x14ac:dyDescent="0.3">
      <c r="O103" s="6"/>
      <c r="P103" s="6"/>
      <c r="Q103" s="6"/>
    </row>
    <row r="104" spans="15:17" x14ac:dyDescent="0.3">
      <c r="O104" s="6"/>
      <c r="P104" s="6"/>
      <c r="Q104" s="6"/>
    </row>
    <row r="105" spans="15:17" x14ac:dyDescent="0.3">
      <c r="O105" s="6"/>
      <c r="P105" s="6"/>
      <c r="Q105" s="6"/>
    </row>
    <row r="106" spans="15:17" x14ac:dyDescent="0.3">
      <c r="O106" s="6"/>
      <c r="P106" s="6"/>
      <c r="Q106" s="6"/>
    </row>
    <row r="107" spans="15:17" x14ac:dyDescent="0.3">
      <c r="O107" s="6"/>
      <c r="P107" s="6"/>
      <c r="Q107" s="6"/>
    </row>
    <row r="108" spans="15:17" x14ac:dyDescent="0.3">
      <c r="O108" s="6"/>
      <c r="P108" s="6"/>
      <c r="Q108" s="6"/>
    </row>
    <row r="109" spans="15:17" x14ac:dyDescent="0.3">
      <c r="O109" s="6"/>
      <c r="P109" s="6"/>
      <c r="Q109" s="6"/>
    </row>
    <row r="110" spans="15:17" x14ac:dyDescent="0.3">
      <c r="O110" s="6"/>
      <c r="P110" s="6"/>
      <c r="Q110" s="6"/>
    </row>
    <row r="111" spans="15:17" x14ac:dyDescent="0.3">
      <c r="O111" s="6"/>
      <c r="P111" s="6"/>
      <c r="Q111" s="6"/>
    </row>
    <row r="112" spans="15:17" x14ac:dyDescent="0.3">
      <c r="O112" s="6"/>
      <c r="P112" s="6"/>
      <c r="Q112" s="6"/>
    </row>
    <row r="113" spans="15:17" x14ac:dyDescent="0.3">
      <c r="O113" s="6"/>
      <c r="P113" s="6"/>
      <c r="Q113" s="6"/>
    </row>
    <row r="114" spans="15:17" x14ac:dyDescent="0.3">
      <c r="O114" s="6"/>
      <c r="P114" s="6"/>
      <c r="Q114" s="6"/>
    </row>
    <row r="115" spans="15:17" x14ac:dyDescent="0.3">
      <c r="O115" s="6"/>
      <c r="P115" s="6"/>
      <c r="Q115" s="6"/>
    </row>
    <row r="116" spans="15:17" x14ac:dyDescent="0.3">
      <c r="O116" s="6"/>
      <c r="P116" s="6"/>
      <c r="Q116" s="6"/>
    </row>
    <row r="117" spans="15:17" x14ac:dyDescent="0.3">
      <c r="O117" s="6"/>
      <c r="P117" s="6"/>
      <c r="Q117" s="6"/>
    </row>
    <row r="118" spans="15:17" x14ac:dyDescent="0.3">
      <c r="O118" s="6"/>
      <c r="P118" s="6"/>
      <c r="Q118" s="6"/>
    </row>
    <row r="119" spans="15:17" x14ac:dyDescent="0.3">
      <c r="O119" s="6"/>
      <c r="P119" s="6"/>
      <c r="Q119" s="6"/>
    </row>
    <row r="120" spans="15:17" x14ac:dyDescent="0.3">
      <c r="O120" s="6"/>
      <c r="P120" s="6"/>
      <c r="Q120" s="6"/>
    </row>
    <row r="121" spans="15:17" x14ac:dyDescent="0.3">
      <c r="O121" s="6"/>
      <c r="P121" s="6"/>
      <c r="Q121" s="6"/>
    </row>
    <row r="122" spans="15:17" x14ac:dyDescent="0.3">
      <c r="O122" s="6"/>
      <c r="P122" s="6"/>
      <c r="Q122" s="6"/>
    </row>
    <row r="123" spans="15:17" x14ac:dyDescent="0.3">
      <c r="O123" s="6"/>
      <c r="P123" s="6"/>
      <c r="Q123" s="6"/>
    </row>
    <row r="124" spans="15:17" x14ac:dyDescent="0.3">
      <c r="O124" s="6"/>
      <c r="P124" s="6"/>
      <c r="Q124" s="6"/>
    </row>
    <row r="125" spans="15:17" x14ac:dyDescent="0.3">
      <c r="O125" s="6"/>
      <c r="P125" s="6"/>
      <c r="Q125" s="6"/>
    </row>
    <row r="126" spans="15:17" x14ac:dyDescent="0.3">
      <c r="O126" s="6"/>
      <c r="P126" s="6"/>
      <c r="Q126" s="6"/>
    </row>
    <row r="127" spans="15:17" x14ac:dyDescent="0.3">
      <c r="O127" s="6"/>
      <c r="P127" s="6"/>
      <c r="Q127" s="6"/>
    </row>
    <row r="128" spans="15:17" x14ac:dyDescent="0.3">
      <c r="O128" s="6"/>
      <c r="P128" s="6"/>
      <c r="Q128" s="6"/>
    </row>
    <row r="129" spans="15:17" x14ac:dyDescent="0.3">
      <c r="O129" s="6"/>
      <c r="P129" s="6"/>
      <c r="Q129" s="6"/>
    </row>
    <row r="130" spans="15:17" x14ac:dyDescent="0.3">
      <c r="O130" s="6"/>
      <c r="P130" s="6"/>
      <c r="Q130" s="6"/>
    </row>
    <row r="131" spans="15:17" x14ac:dyDescent="0.3">
      <c r="O131" s="6"/>
      <c r="P131" s="6"/>
      <c r="Q131" s="6"/>
    </row>
    <row r="132" spans="15:17" x14ac:dyDescent="0.3">
      <c r="O132" s="6"/>
      <c r="P132" s="6"/>
      <c r="Q132" s="6"/>
    </row>
    <row r="133" spans="15:17" x14ac:dyDescent="0.3">
      <c r="O133" s="6"/>
      <c r="P133" s="6"/>
      <c r="Q133" s="6"/>
    </row>
    <row r="134" spans="15:17" x14ac:dyDescent="0.3">
      <c r="O134" s="6"/>
      <c r="P134" s="6"/>
      <c r="Q134" s="6"/>
    </row>
    <row r="135" spans="15:17" x14ac:dyDescent="0.3">
      <c r="O135" s="6"/>
      <c r="P135" s="6"/>
      <c r="Q135" s="6"/>
    </row>
    <row r="136" spans="15:17" x14ac:dyDescent="0.3">
      <c r="O136" s="6"/>
      <c r="P136" s="6"/>
      <c r="Q136" s="6"/>
    </row>
    <row r="137" spans="15:17" x14ac:dyDescent="0.3">
      <c r="O137" s="6"/>
      <c r="P137" s="6"/>
      <c r="Q137" s="6"/>
    </row>
    <row r="138" spans="15:17" x14ac:dyDescent="0.3">
      <c r="O138" s="6"/>
      <c r="P138" s="15"/>
      <c r="Q138" s="6"/>
    </row>
    <row r="139" spans="15:17" x14ac:dyDescent="0.3">
      <c r="O139" s="6"/>
      <c r="P139" s="15"/>
      <c r="Q139" s="6"/>
    </row>
    <row r="140" spans="15:17" x14ac:dyDescent="0.3">
      <c r="O140" s="6"/>
      <c r="P140" s="15"/>
      <c r="Q140" s="6"/>
    </row>
    <row r="141" spans="15:17" x14ac:dyDescent="0.3">
      <c r="O141" s="6"/>
      <c r="P141" s="15"/>
      <c r="Q141" s="6"/>
    </row>
    <row r="142" spans="15:17" x14ac:dyDescent="0.3">
      <c r="O142" s="6"/>
      <c r="P142" s="15"/>
      <c r="Q142" s="6"/>
    </row>
    <row r="143" spans="15:17" x14ac:dyDescent="0.3">
      <c r="O143" s="6"/>
      <c r="P143" s="15"/>
      <c r="Q143" s="6"/>
    </row>
    <row r="144" spans="15:17" x14ac:dyDescent="0.3">
      <c r="O144" s="6"/>
      <c r="P144" s="15"/>
      <c r="Q144" s="6"/>
    </row>
    <row r="145" spans="15:17" x14ac:dyDescent="0.3">
      <c r="O145" s="6"/>
      <c r="P145" s="15"/>
      <c r="Q145" s="6"/>
    </row>
    <row r="146" spans="15:17" x14ac:dyDescent="0.3">
      <c r="O146" s="6"/>
      <c r="P146" s="15"/>
      <c r="Q146" s="6"/>
    </row>
    <row r="147" spans="15:17" x14ac:dyDescent="0.3">
      <c r="P147" s="11"/>
    </row>
    <row r="148" spans="15:17" x14ac:dyDescent="0.3">
      <c r="P148" s="11"/>
    </row>
    <row r="149" spans="15:17" x14ac:dyDescent="0.3">
      <c r="P149" s="11"/>
    </row>
    <row r="150" spans="15:17" x14ac:dyDescent="0.3">
      <c r="P150" s="11"/>
    </row>
    <row r="151" spans="15:17" x14ac:dyDescent="0.3">
      <c r="P151" s="11"/>
    </row>
    <row r="152" spans="15:17" x14ac:dyDescent="0.3">
      <c r="P152" s="11"/>
    </row>
    <row r="153" spans="15:17" x14ac:dyDescent="0.3">
      <c r="P153" s="11"/>
    </row>
    <row r="154" spans="15:17" x14ac:dyDescent="0.3">
      <c r="P154" s="11"/>
    </row>
    <row r="155" spans="15:17" x14ac:dyDescent="0.3">
      <c r="P155" s="11"/>
    </row>
    <row r="156" spans="15:17" x14ac:dyDescent="0.3">
      <c r="P156" s="11"/>
    </row>
    <row r="157" spans="15:17" x14ac:dyDescent="0.3">
      <c r="P157" s="11"/>
    </row>
    <row r="158" spans="15:17" x14ac:dyDescent="0.3">
      <c r="P158" s="11"/>
    </row>
    <row r="159" spans="15:17" x14ac:dyDescent="0.3">
      <c r="P159" s="11"/>
    </row>
    <row r="160" spans="15:17" x14ac:dyDescent="0.3">
      <c r="P160" s="11"/>
    </row>
    <row r="161" spans="16:16" x14ac:dyDescent="0.3">
      <c r="P161" s="11"/>
    </row>
    <row r="162" spans="16:16" x14ac:dyDescent="0.3">
      <c r="P162" s="11"/>
    </row>
    <row r="163" spans="16:16" x14ac:dyDescent="0.3">
      <c r="P163" s="11"/>
    </row>
    <row r="164" spans="16:16" x14ac:dyDescent="0.3">
      <c r="P164" s="11"/>
    </row>
  </sheetData>
  <conditionalFormatting sqref="Q23 B22:M29">
    <cfRule type="cellIs" dxfId="3" priority="13" operator="greaterThan">
      <formula>$Q$24</formula>
    </cfRule>
    <cfRule type="cellIs" dxfId="2" priority="14" operator="lessThan">
      <formula>$Q$23</formula>
    </cfRule>
  </conditionalFormatting>
  <conditionalFormatting sqref="B13:M20">
    <cfRule type="cellIs" dxfId="1" priority="1" operator="lessThan">
      <formula>$Q$22</formula>
    </cfRule>
    <cfRule type="cellIs" dxfId="0" priority="2" operator="greaterThan">
      <formula>$Q$21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Application Note</vt:lpstr>
      <vt:lpstr>Standard Curve</vt:lpstr>
      <vt:lpstr>Measurement</vt:lpstr>
      <vt:lpstr>Curve Calculations</vt:lpstr>
      <vt:lpstr>Measurement 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Emulate, Inc.</dc:creator>
  <cp:lastModifiedBy>Elliott Johns</cp:lastModifiedBy>
  <dcterms:created xsi:type="dcterms:W3CDTF">2019-04-10T14:03:07Z</dcterms:created>
  <dcterms:modified xsi:type="dcterms:W3CDTF">2019-08-26T15:36:51Z</dcterms:modified>
</cp:coreProperties>
</file>